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Игорь\Documents\ЛД\Верховье\САЙТ\СМЕТЫ\"/>
    </mc:Choice>
  </mc:AlternateContent>
  <xr:revisionPtr revIDLastSave="0" documentId="8_{474009EA-B0B9-48CB-9FF2-2551A49F9D73}" xr6:coauthVersionLast="41" xr6:coauthVersionMax="41" xr10:uidLastSave="{00000000-0000-0000-0000-000000000000}"/>
  <bookViews>
    <workbookView xWindow="-110" yWindow="-110" windowWidth="19420" windowHeight="10420" xr2:uid="{00000000-000D-0000-FFFF-FFFF00000000}"/>
  </bookViews>
  <sheets>
    <sheet name="Отчет" sheetId="1" r:id="rId1"/>
    <sheet name="Пояснительная" sheetId="3" r:id="rId2"/>
    <sheet name="Расшифровка" sheetId="5" r:id="rId3"/>
    <sheet name="Фонд развития" sheetId="6"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5" l="1"/>
  <c r="D59" i="1"/>
  <c r="C59" i="1"/>
  <c r="C22" i="1"/>
  <c r="F6" i="6" l="1"/>
  <c r="F5" i="6"/>
  <c r="F3" i="6"/>
  <c r="F13" i="6"/>
  <c r="F12" i="6"/>
  <c r="F11" i="6"/>
  <c r="F10" i="6"/>
  <c r="F9" i="6"/>
  <c r="F8" i="6"/>
  <c r="D7" i="6"/>
  <c r="D4" i="6"/>
  <c r="E4" i="6"/>
  <c r="F4" i="6" s="1"/>
  <c r="E7" i="6"/>
  <c r="D14" i="6" l="1"/>
  <c r="E14" i="6"/>
  <c r="F7" i="6"/>
  <c r="F14" i="6" s="1"/>
  <c r="D19" i="1"/>
  <c r="C32" i="5"/>
  <c r="C25" i="5"/>
  <c r="C22" i="5"/>
  <c r="C15" i="5"/>
  <c r="C10" i="5"/>
  <c r="C4" i="5"/>
  <c r="E71" i="1"/>
  <c r="E79" i="1" s="1"/>
  <c r="D40" i="1"/>
  <c r="E47" i="1"/>
  <c r="E45" i="1"/>
  <c r="C43" i="5" l="1"/>
  <c r="D43" i="1"/>
  <c r="E38" i="1"/>
  <c r="F83" i="1"/>
  <c r="E14" i="1"/>
  <c r="C9" i="1"/>
  <c r="E53" i="1"/>
  <c r="D50" i="1"/>
  <c r="C40" i="1"/>
  <c r="E42" i="1"/>
  <c r="E37" i="1"/>
  <c r="E36" i="1"/>
  <c r="E35" i="1"/>
  <c r="E34" i="1"/>
  <c r="D33" i="1"/>
  <c r="C33" i="1"/>
  <c r="E33" i="1" l="1"/>
  <c r="D28" i="1"/>
  <c r="C28" i="1"/>
  <c r="D22" i="1"/>
  <c r="E27" i="1"/>
  <c r="E17" i="1"/>
  <c r="E16" i="1"/>
  <c r="E15" i="1"/>
  <c r="E13" i="1"/>
  <c r="E18" i="1"/>
  <c r="F78" i="1"/>
  <c r="F71" i="1"/>
  <c r="F70" i="1"/>
  <c r="F69" i="1"/>
  <c r="C50" i="1"/>
  <c r="C43" i="1"/>
  <c r="E43" i="1" s="1"/>
  <c r="C19" i="1"/>
  <c r="E23" i="1"/>
  <c r="E24" i="1"/>
  <c r="E25" i="1"/>
  <c r="E26" i="1"/>
  <c r="E29" i="1"/>
  <c r="E30" i="1"/>
  <c r="E31" i="1"/>
  <c r="E32" i="1"/>
  <c r="E39" i="1"/>
  <c r="E41" i="1"/>
  <c r="E44" i="1"/>
  <c r="E46" i="1"/>
  <c r="E48" i="1"/>
  <c r="E49" i="1"/>
  <c r="E51" i="1"/>
  <c r="E52" i="1"/>
  <c r="E54" i="1"/>
  <c r="E55" i="1"/>
  <c r="E56" i="1"/>
  <c r="E57" i="1"/>
  <c r="E58" i="1"/>
  <c r="E60" i="1"/>
  <c r="E12" i="1"/>
  <c r="C5" i="1"/>
  <c r="D79" i="1"/>
  <c r="C61" i="1" l="1"/>
  <c r="E19" i="1"/>
  <c r="E22" i="1"/>
  <c r="E28" i="1"/>
  <c r="C79" i="1"/>
  <c r="E40" i="1"/>
  <c r="E50" i="1"/>
  <c r="F79" i="1" l="1"/>
  <c r="D61" i="1"/>
  <c r="E59" i="1"/>
  <c r="E61" i="1" l="1"/>
  <c r="C64" i="1"/>
  <c r="C65" i="1" s="1"/>
</calcChain>
</file>

<file path=xl/sharedStrings.xml><?xml version="1.0" encoding="utf-8"?>
<sst xmlns="http://schemas.openxmlformats.org/spreadsheetml/2006/main" count="303" uniqueCount="186">
  <si>
    <t>1.</t>
  </si>
  <si>
    <t>СУММА</t>
  </si>
  <si>
    <t>1.1.</t>
  </si>
  <si>
    <t xml:space="preserve">Членские взносы и плата за пользование объектами инфраструктуры </t>
  </si>
  <si>
    <t>ИТОГО ОСТАТОК</t>
  </si>
  <si>
    <t>2.</t>
  </si>
  <si>
    <t xml:space="preserve">СОЗДАНИЕ ФОНДОВ </t>
  </si>
  <si>
    <t>2.1.</t>
  </si>
  <si>
    <t>Резервный фонд</t>
  </si>
  <si>
    <t>Фонд развития</t>
  </si>
  <si>
    <t xml:space="preserve">ИТОГО </t>
  </si>
  <si>
    <t>3.</t>
  </si>
  <si>
    <t>ДОХОДЫ</t>
  </si>
  <si>
    <t>План</t>
  </si>
  <si>
    <t>Факт</t>
  </si>
  <si>
    <t>Отклонение (+/-)</t>
  </si>
  <si>
    <t>3.1.</t>
  </si>
  <si>
    <t>%  банка на остаток по счету</t>
  </si>
  <si>
    <t>ИТОГО ДОХОДНАЯ ЧАСТЬ</t>
  </si>
  <si>
    <t>3.2.</t>
  </si>
  <si>
    <t>РАСХОДЫ</t>
  </si>
  <si>
    <t>Расходы на выплату вознаграждений по договорам возмездного оказания услуг, в т.ч.:</t>
  </si>
  <si>
    <t>3.1.1.</t>
  </si>
  <si>
    <t>Вознаграждение Председателя</t>
  </si>
  <si>
    <t>3.1.2.</t>
  </si>
  <si>
    <t>Вознаграждение Бухгалтера</t>
  </si>
  <si>
    <t>3.1.3.</t>
  </si>
  <si>
    <t>Вознаграждение Администратора</t>
  </si>
  <si>
    <t>3.1.4.</t>
  </si>
  <si>
    <t>Вознаграждение Сторожа 2 смены</t>
  </si>
  <si>
    <t>Расходы на содержание ЛЭП и шлагбаумов, в т.ч.:</t>
  </si>
  <si>
    <t>3.2.1.</t>
  </si>
  <si>
    <t xml:space="preserve">Обслуживание трансформаторных подстанций </t>
  </si>
  <si>
    <t>3.2.2.</t>
  </si>
  <si>
    <t>Обслуживание линий электропередач</t>
  </si>
  <si>
    <t>3.2.3.</t>
  </si>
  <si>
    <t xml:space="preserve">Обслуживание шлагбаумов </t>
  </si>
  <si>
    <t>3.2.4.</t>
  </si>
  <si>
    <t>Расходные материалы по эксплуатации уличного освещения и шлагбаумов и внеплановому ремонту ЛЭП  и ТП</t>
  </si>
  <si>
    <t>3.3.</t>
  </si>
  <si>
    <t>Вывоз ТБО</t>
  </si>
  <si>
    <t>3.4.</t>
  </si>
  <si>
    <t>Налоги , в т.ч.:</t>
  </si>
  <si>
    <t>Земельный налог</t>
  </si>
  <si>
    <t>3.5.</t>
  </si>
  <si>
    <t>ГСМ, в т.ч.:</t>
  </si>
  <si>
    <t>3.5.1.</t>
  </si>
  <si>
    <t>Авто председателя</t>
  </si>
  <si>
    <t>3.5.2.</t>
  </si>
  <si>
    <t>Авто администратора</t>
  </si>
  <si>
    <t>Авто охраны/ НИВА</t>
  </si>
  <si>
    <t>Мелкая техника</t>
  </si>
  <si>
    <t>Смазочные и расходные материалы</t>
  </si>
  <si>
    <t>3.6.</t>
  </si>
  <si>
    <t>Расчетно-кассовое обслуживание</t>
  </si>
  <si>
    <t>3.7.</t>
  </si>
  <si>
    <t>Расходы на мобильную связь, в т.ч.:</t>
  </si>
  <si>
    <t>Телефон администрации</t>
  </si>
  <si>
    <t>Телефон сторожей</t>
  </si>
  <si>
    <t>3.8.</t>
  </si>
  <si>
    <t>Почтовые и канцелярские расходы</t>
  </si>
  <si>
    <t>3.9.</t>
  </si>
  <si>
    <t>Расходы на юридические услуги</t>
  </si>
  <si>
    <t>3.10.</t>
  </si>
  <si>
    <t xml:space="preserve">Благоустройство поселка </t>
  </si>
  <si>
    <t>3.11.</t>
  </si>
  <si>
    <t>Уборка снега</t>
  </si>
  <si>
    <t>3.12.</t>
  </si>
  <si>
    <t>Хозяйственные расходы</t>
  </si>
  <si>
    <t>3.13.</t>
  </si>
  <si>
    <t>Непредвиденные расходы</t>
  </si>
  <si>
    <t>3.14.</t>
  </si>
  <si>
    <t>Отчисления в фонды:</t>
  </si>
  <si>
    <t>Пополнение Фонда Развития</t>
  </si>
  <si>
    <t>4.</t>
  </si>
  <si>
    <t>4.1.</t>
  </si>
  <si>
    <t xml:space="preserve">ДВИЖЕНИЕ ДЕНЕЖНЫХ СРЕДСТВ В ЦЕЛЕВЫХ ФОНДАХ </t>
  </si>
  <si>
    <t>Приход</t>
  </si>
  <si>
    <t>Расход</t>
  </si>
  <si>
    <t>5.1.</t>
  </si>
  <si>
    <t>Целевой фонд  энергообеспечения (Мощность)</t>
  </si>
  <si>
    <t>5.2.</t>
  </si>
  <si>
    <t>5.3.</t>
  </si>
  <si>
    <t>5.4.</t>
  </si>
  <si>
    <t>Дорожный фонд (5000 руб. единоразово)</t>
  </si>
  <si>
    <t>Фонд Развития</t>
  </si>
  <si>
    <t>ИТОГО:</t>
  </si>
  <si>
    <t xml:space="preserve">ЦЕЛЕВОЙ ФОНД </t>
  </si>
  <si>
    <t>5.</t>
  </si>
  <si>
    <t>Пояснительная записка к</t>
  </si>
  <si>
    <t>отчету об исполнении приходно-расходной сметы ДНП «Верховье»</t>
  </si>
  <si>
    <t xml:space="preserve">ДВИЖЕНИЕ ДЕНЕЖНЫХ СРЕДСТВ В ФОНДЕ ЭНЕРГОПОТРЕБЛЕНИЯ </t>
  </si>
  <si>
    <t>6.</t>
  </si>
  <si>
    <t>6.1.</t>
  </si>
  <si>
    <t>Целевой фонд  энергопотребления (электричество)</t>
  </si>
  <si>
    <t>Расшифровка</t>
  </si>
  <si>
    <t>3.15.</t>
  </si>
  <si>
    <t>ОСТАТОК ДЕНЕЖНЫХ СРЕДСТВ НА 01.01.2018г.</t>
  </si>
  <si>
    <t>Членские взносы</t>
  </si>
  <si>
    <t>Плата за пользование объектами инфраструктуры</t>
  </si>
  <si>
    <t>Неосновательное обогащение (по суду)</t>
  </si>
  <si>
    <t>Пени (по суду)</t>
  </si>
  <si>
    <t>Компенсация госпошлины (по суду)</t>
  </si>
  <si>
    <t>Компенсация юридических услуг (по суду)</t>
  </si>
  <si>
    <t>3.1.5.</t>
  </si>
  <si>
    <t>Вознаграждение Юриста</t>
  </si>
  <si>
    <t>Расходы на электроэнергию по объектам общего пользования, в т.ч.:</t>
  </si>
  <si>
    <t>3.3.1.</t>
  </si>
  <si>
    <t>3.3.2.</t>
  </si>
  <si>
    <t>3.3.3.</t>
  </si>
  <si>
    <t>3.3.4.</t>
  </si>
  <si>
    <t>3.3.5.</t>
  </si>
  <si>
    <t>Электроэнергия (уличное освещение)</t>
  </si>
  <si>
    <t>Электроэнергия (офис)</t>
  </si>
  <si>
    <t>Электроэнергия (скады)</t>
  </si>
  <si>
    <t xml:space="preserve">Электроэнергия (въездные группы) </t>
  </si>
  <si>
    <t>Электроэнергия (потери)</t>
  </si>
  <si>
    <t>Налог в связи с применением УСН</t>
  </si>
  <si>
    <t>3.61.</t>
  </si>
  <si>
    <t>3.6.2.</t>
  </si>
  <si>
    <t>3.6.3.</t>
  </si>
  <si>
    <t>3.6.4.</t>
  </si>
  <si>
    <t>3.6.5.</t>
  </si>
  <si>
    <t>3.8.1.</t>
  </si>
  <si>
    <t>3.8.2.</t>
  </si>
  <si>
    <t>3.15.1</t>
  </si>
  <si>
    <t>По состоянию на 01.01.2018г.</t>
  </si>
  <si>
    <t>Фонда Развития.</t>
  </si>
  <si>
    <t>по счетчикам</t>
  </si>
  <si>
    <t>по расчету</t>
  </si>
  <si>
    <t xml:space="preserve">     На 01.01.18г. остаток членских взносов и платы за пользование инфраструктурой составлял 2 387 701,76руб. и был направлен на пополнение</t>
  </si>
  <si>
    <t>5.3.1.</t>
  </si>
  <si>
    <t>5.3.2.</t>
  </si>
  <si>
    <t>Приобретение автомобиля</t>
  </si>
  <si>
    <t>Ремонт дорог общего пользования</t>
  </si>
  <si>
    <t>5.3.3.</t>
  </si>
  <si>
    <t>Система видеонаблюдения</t>
  </si>
  <si>
    <t>тосол, масло</t>
  </si>
  <si>
    <t>госпошлины</t>
  </si>
  <si>
    <t xml:space="preserve">    На остаток денежных средств, хранящихся на расчетном счете были начислены проценты в сумме 73 356,16руб.</t>
  </si>
  <si>
    <t xml:space="preserve">    Летом производился запланированный ремонт дорог общего пользования, на который было потрачено 730403руб.</t>
  </si>
  <si>
    <t>2.2.</t>
  </si>
  <si>
    <t>Автомобиль</t>
  </si>
  <si>
    <t>Трактор МТЗ 82</t>
  </si>
  <si>
    <t>Детские площадки</t>
  </si>
  <si>
    <t>Навесное оборудование</t>
  </si>
  <si>
    <t>Дороги</t>
  </si>
  <si>
    <t>Поступление за 2018г.</t>
  </si>
  <si>
    <t>Поступление остатка взносов 2017г</t>
  </si>
  <si>
    <t>Остаток на 01.01.2018г.:</t>
  </si>
  <si>
    <t>Поступление всего:</t>
  </si>
  <si>
    <t>Расходы всего:</t>
  </si>
  <si>
    <t>ПЛАН</t>
  </si>
  <si>
    <t>ФАКТ</t>
  </si>
  <si>
    <r>
      <rPr>
        <b/>
        <sz val="14"/>
        <color theme="1"/>
        <rFont val="Times New Roman"/>
        <family val="1"/>
        <charset val="204"/>
      </rPr>
      <t>ОТКЛОНЕНИ</t>
    </r>
    <r>
      <rPr>
        <sz val="14"/>
        <color theme="1"/>
        <rFont val="Times New Roman"/>
        <family val="1"/>
        <charset val="204"/>
      </rPr>
      <t>Е</t>
    </r>
  </si>
  <si>
    <t xml:space="preserve">Отчет по Фонду Развития ДНП «Верховье»
на период с 01.01.2018г. по 31.12.2018г.
</t>
  </si>
  <si>
    <t>Остаток на 31.12.2018г.:</t>
  </si>
  <si>
    <t>Отчет об исполнении приходно-расходной сметы ДНП «Верховье» за период 01.01.18г.-31.12.18г.</t>
  </si>
  <si>
    <t>ОСТАТОК ДЕНЕЖНЫХ СРЕДСТВ НА 31.12.2019г.</t>
  </si>
  <si>
    <t>По состоянию на 31.12.2018г.</t>
  </si>
  <si>
    <t>5.3.4.</t>
  </si>
  <si>
    <t>Трактор МТЗ82</t>
  </si>
  <si>
    <t>5.3.5.</t>
  </si>
  <si>
    <t>Навесное для трактора</t>
  </si>
  <si>
    <t>5.3.6.</t>
  </si>
  <si>
    <t>за период 01.01.18г.-31.12.18г.</t>
  </si>
  <si>
    <t>Расшифровка расходных статей приходно-расходной сметы ДНП «Верховье» за 12 месяцев 2018г.</t>
  </si>
  <si>
    <t>42600*2мес+43000*7мес+27000*1мес+ 46000*2мес</t>
  </si>
  <si>
    <t>32500*2мес+33000*10мес</t>
  </si>
  <si>
    <t>32500*2мес+33000*7мес+29220*1мес+ 16400*2мес</t>
  </si>
  <si>
    <t>42600*2смены*2мес+43000*2смены*10мес</t>
  </si>
  <si>
    <t>1500*6шт*12мес</t>
  </si>
  <si>
    <t>45000*12мес</t>
  </si>
  <si>
    <t>833*6*12мес</t>
  </si>
  <si>
    <t>Лампы-30820, дроссели-23600, ИЗУ-11600, батарейки-1978,выс. вставки-3000, контактор-1605, считыватели -20070, фотореле-1235, реле времени-1255</t>
  </si>
  <si>
    <t>70конт*4000руб+87конт*4200руб.</t>
  </si>
  <si>
    <t>благоустройство-928500, шланг-2100, удлинитель-2325,таблички-1500, ограда-8607,флаги-7580, сетка-3665, разметка-3000, ворота-8000, краска-32892, лежаки-13979, леска-10460, площадки под мусор-110000, инф стенд-14600, ограждение ТП-51464</t>
  </si>
  <si>
    <t>223ч*1500руб</t>
  </si>
  <si>
    <t>лопаты, скребки, ломы, лампочки, мешки для мусора, газ, перчатки, плащи, рабочая одежда, чистка туалетов, фонарь, отвертки.</t>
  </si>
  <si>
    <t>Новогодние расходы 2018г-17293,32, ремонт Нивы-2140, конвектор-3980, лента-1740, мяч и насос-1500, прокат колонок-5500, антивирус-2250, ремонт мелк техн-17250, страховка-6000, стабилизатор -5490, видеокарта-2480, ремонт склада-14934, УАЗ и мелк техн-16655, обновление ПО-34750, взносы с З/п 35938, генератор-35249, новогодние расх 2019-12107</t>
  </si>
  <si>
    <t xml:space="preserve">     За 2018г. поступление членских взносов составило 7 470 056,69 руб. Поступление оплат за пользование инфраструктурой поселка лицами, ведущими хозяйство в индивидуальном порядке составило 758 072,69руб. </t>
  </si>
  <si>
    <t xml:space="preserve">     В отчетном периоде продолжали поступать платежи по решениям судов: компенсаций расходов ДНП поступило 109 287,96 руб., пени за просрочку платежа поступили в сумме 234 500,73руб.</t>
  </si>
  <si>
    <t xml:space="preserve">    Всего поступления денежных средств за  2018г. составили 9 040 842,87руб.</t>
  </si>
  <si>
    <t xml:space="preserve">     Засчет средств Фонда развития для хозяйственных нужд ДНП приобретен автомобиль УАЗ стоимостью 300000руб.  Произведены работы по модернизации системы видеонаблюдения: установлены камеры, введен в эксплуатацию сервер, всего на сумму 235 850руб.</t>
  </si>
  <si>
    <r>
      <t xml:space="preserve">     Текущие расходы за этот период составили </t>
    </r>
    <r>
      <rPr>
        <sz val="12"/>
        <color rgb="FF000000"/>
        <rFont val="Times New Roman"/>
        <family val="1"/>
        <charset val="204"/>
      </rPr>
      <t xml:space="preserve">8 731 014,37руб., из которых 815 875,01руб. направлено на пополнение Фонда Развития. </t>
    </r>
  </si>
  <si>
    <t xml:space="preserve">     В основном средства потрачены в пределах запланированных сумм. Засчет экономии по некоторым статьям сметы, произведены работы по благоустройству поседка: изготовлены лежаки на пруду, лавочки, установлены знаки ограничения скорости, ворота на футбольном поле, оборудована площадка под мусорные контейнеры, устроено ограждение трансформаторных подстанций, произведены работы по покраске объектов инфраструктуры, регулярно производилась чистка снега и покос травы.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</si>
</sst>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rgb="FFFF0000"/>
      <name val="Times New Roman"/>
      <family val="1"/>
      <charset val="204"/>
    </font>
    <font>
      <i/>
      <sz val="12"/>
      <color rgb="FF1F497D"/>
      <name val="Times New Roman"/>
      <family val="1"/>
      <charset val="204"/>
    </font>
    <font>
      <b/>
      <u/>
      <sz val="14"/>
      <color theme="1"/>
      <name val="Times New Roman"/>
      <family val="1"/>
      <charset val="204"/>
    </font>
    <font>
      <sz val="12"/>
      <name val="Times New Roman"/>
      <family val="1"/>
      <charset val="204"/>
    </font>
    <font>
      <b/>
      <sz val="12"/>
      <name val="Times New Roman"/>
      <family val="1"/>
      <charset val="204"/>
    </font>
    <font>
      <sz val="11"/>
      <name val="Calibri"/>
      <family val="2"/>
      <charset val="204"/>
      <scheme val="minor"/>
    </font>
    <font>
      <i/>
      <sz val="12"/>
      <color theme="3"/>
      <name val="Times New Roman"/>
      <family val="1"/>
      <charset val="204"/>
    </font>
    <font>
      <sz val="11"/>
      <color rgb="FFFF0000"/>
      <name val="Calibri"/>
      <family val="2"/>
      <charset val="204"/>
      <scheme val="minor"/>
    </font>
    <font>
      <sz val="14"/>
      <color theme="1"/>
      <name val="Times New Roman"/>
      <family val="1"/>
      <charset val="204"/>
    </font>
    <font>
      <sz val="12"/>
      <color rgb="FF000000"/>
      <name val="Times New Roman"/>
      <family val="1"/>
      <charset val="204"/>
    </font>
    <font>
      <i/>
      <sz val="12"/>
      <color rgb="FFFF0000"/>
      <name val="Times New Roman"/>
      <family val="1"/>
      <charset val="204"/>
    </font>
    <font>
      <i/>
      <sz val="12"/>
      <color theme="1"/>
      <name val="Times New Roman"/>
      <family val="1"/>
      <charset val="204"/>
    </font>
    <font>
      <i/>
      <sz val="12"/>
      <name val="Times New Roman"/>
      <family val="1"/>
      <charset val="204"/>
    </font>
    <font>
      <b/>
      <sz val="14"/>
      <color theme="1"/>
      <name val="Times New Roman"/>
      <family val="1"/>
      <charset val="204"/>
    </font>
  </fonts>
  <fills count="2">
    <fill>
      <patternFill patternType="none"/>
    </fill>
    <fill>
      <patternFill patternType="gray125"/>
    </fill>
  </fills>
  <borders count="33">
    <border>
      <left/>
      <right/>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s>
  <cellStyleXfs count="1">
    <xf numFmtId="0" fontId="0" fillId="0" borderId="0"/>
  </cellStyleXfs>
  <cellXfs count="140">
    <xf numFmtId="0" fontId="0" fillId="0" borderId="0" xfId="0"/>
    <xf numFmtId="0" fontId="1" fillId="0" borderId="2" xfId="0" applyFont="1" applyBorder="1" applyAlignment="1">
      <alignment horizontal="center"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 fillId="0" borderId="9" xfId="0" applyFont="1" applyBorder="1" applyAlignment="1">
      <alignment vertical="top" wrapText="1"/>
    </xf>
    <xf numFmtId="0" fontId="2" fillId="0" borderId="10" xfId="0" applyFont="1" applyBorder="1" applyAlignment="1">
      <alignment vertical="top" wrapText="1"/>
    </xf>
    <xf numFmtId="0" fontId="4" fillId="0" borderId="10"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1" fillId="0" borderId="5" xfId="0" applyFont="1" applyBorder="1" applyAlignment="1">
      <alignment vertical="top" wrapText="1"/>
    </xf>
    <xf numFmtId="0" fontId="5" fillId="0" borderId="0" xfId="0" applyFont="1" applyAlignment="1">
      <alignment horizontal="left"/>
    </xf>
    <xf numFmtId="0" fontId="0" fillId="0" borderId="0" xfId="0" applyBorder="1"/>
    <xf numFmtId="0" fontId="3" fillId="0" borderId="0" xfId="0" quotePrefix="1" applyFont="1" applyFill="1" applyBorder="1" applyAlignment="1">
      <alignment horizontal="center" vertical="top" wrapText="1"/>
    </xf>
    <xf numFmtId="0" fontId="0" fillId="0" borderId="0" xfId="0" applyAlignment="1">
      <alignment horizontal="center"/>
    </xf>
    <xf numFmtId="0" fontId="5" fillId="0" borderId="0" xfId="0" applyFont="1" applyAlignment="1">
      <alignment horizontal="center"/>
    </xf>
    <xf numFmtId="0" fontId="11" fillId="0" borderId="0" xfId="0" applyFont="1"/>
    <xf numFmtId="0" fontId="2" fillId="0" borderId="0" xfId="0" applyFont="1"/>
    <xf numFmtId="0" fontId="12" fillId="0" borderId="0" xfId="0" applyFont="1"/>
    <xf numFmtId="0" fontId="2" fillId="0" borderId="0" xfId="0" applyFont="1" applyAlignment="1">
      <alignment wrapText="1"/>
    </xf>
    <xf numFmtId="0" fontId="2" fillId="0" borderId="4" xfId="0" applyNumberFormat="1" applyFont="1" applyBorder="1" applyAlignment="1">
      <alignment vertical="top" wrapText="1"/>
    </xf>
    <xf numFmtId="0" fontId="6" fillId="0" borderId="5" xfId="0" applyFont="1" applyBorder="1" applyAlignment="1">
      <alignment vertical="top" wrapText="1"/>
    </xf>
    <xf numFmtId="0" fontId="6" fillId="0" borderId="4" xfId="0" applyNumberFormat="1" applyFont="1" applyBorder="1" applyAlignment="1">
      <alignment vertical="top" wrapText="1"/>
    </xf>
    <xf numFmtId="0" fontId="4" fillId="0" borderId="4" xfId="0" applyNumberFormat="1" applyFont="1" applyBorder="1" applyAlignment="1">
      <alignment vertical="top" wrapText="1"/>
    </xf>
    <xf numFmtId="0" fontId="9" fillId="0" borderId="4" xfId="0" applyNumberFormat="1" applyFont="1" applyBorder="1" applyAlignment="1">
      <alignment vertical="top" wrapText="1"/>
    </xf>
    <xf numFmtId="0" fontId="9" fillId="0" borderId="5" xfId="0" applyFont="1" applyBorder="1" applyAlignment="1">
      <alignment vertical="top" wrapText="1"/>
    </xf>
    <xf numFmtId="0" fontId="0" fillId="0" borderId="19" xfId="0" applyBorder="1"/>
    <xf numFmtId="0" fontId="0" fillId="0" borderId="20" xfId="0" applyBorder="1"/>
    <xf numFmtId="0" fontId="1" fillId="0" borderId="18" xfId="0" applyFont="1" applyBorder="1"/>
    <xf numFmtId="0" fontId="0" fillId="0" borderId="19" xfId="0" applyBorder="1" applyAlignment="1">
      <alignment wrapText="1"/>
    </xf>
    <xf numFmtId="2" fontId="6" fillId="0" borderId="5" xfId="0" applyNumberFormat="1" applyFont="1" applyFill="1" applyBorder="1" applyAlignment="1">
      <alignment horizontal="right" vertical="top" wrapText="1"/>
    </xf>
    <xf numFmtId="2" fontId="3" fillId="0" borderId="5" xfId="0" applyNumberFormat="1" applyFont="1" applyFill="1" applyBorder="1" applyAlignment="1">
      <alignment horizontal="right" vertical="top" wrapText="1"/>
    </xf>
    <xf numFmtId="2" fontId="7" fillId="0" borderId="5" xfId="0" applyNumberFormat="1" applyFont="1" applyFill="1" applyBorder="1" applyAlignment="1">
      <alignment horizontal="right" vertical="top" wrapText="1"/>
    </xf>
    <xf numFmtId="0" fontId="2" fillId="0" borderId="10" xfId="0" applyFont="1" applyFill="1" applyBorder="1" applyAlignment="1">
      <alignment vertical="top" wrapText="1"/>
    </xf>
    <xf numFmtId="0" fontId="2" fillId="0" borderId="5" xfId="0" applyFont="1" applyFill="1" applyBorder="1" applyAlignment="1">
      <alignment vertical="top" wrapText="1"/>
    </xf>
    <xf numFmtId="0" fontId="0" fillId="0" borderId="0" xfId="0" applyFill="1"/>
    <xf numFmtId="0" fontId="4" fillId="0" borderId="10" xfId="0" applyFont="1" applyFill="1" applyBorder="1" applyAlignment="1">
      <alignment vertical="top" wrapText="1"/>
    </xf>
    <xf numFmtId="0" fontId="4" fillId="0" borderId="5" xfId="0" applyFont="1" applyFill="1" applyBorder="1" applyAlignment="1">
      <alignment vertical="top" wrapText="1"/>
    </xf>
    <xf numFmtId="2" fontId="9" fillId="0" borderId="5" xfId="0" applyNumberFormat="1" applyFont="1" applyFill="1" applyBorder="1" applyAlignment="1">
      <alignment horizontal="right" vertical="top" wrapText="1"/>
    </xf>
    <xf numFmtId="0" fontId="4" fillId="0" borderId="4" xfId="0" applyFont="1" applyFill="1" applyBorder="1" applyAlignment="1">
      <alignment vertical="top" wrapText="1"/>
    </xf>
    <xf numFmtId="0" fontId="4" fillId="0" borderId="4" xfId="0" applyNumberFormat="1" applyFont="1" applyFill="1" applyBorder="1" applyAlignment="1">
      <alignment vertical="top" wrapText="1"/>
    </xf>
    <xf numFmtId="0" fontId="6" fillId="0" borderId="4" xfId="0" applyNumberFormat="1" applyFont="1" applyFill="1" applyBorder="1" applyAlignment="1">
      <alignment vertical="top" wrapText="1"/>
    </xf>
    <xf numFmtId="0" fontId="6" fillId="0" borderId="5" xfId="0" applyFont="1" applyFill="1" applyBorder="1" applyAlignment="1">
      <alignment vertical="top" wrapText="1"/>
    </xf>
    <xf numFmtId="0" fontId="9" fillId="0" borderId="4" xfId="0" applyNumberFormat="1" applyFont="1" applyFill="1" applyBorder="1" applyAlignment="1">
      <alignment vertical="top" wrapText="1"/>
    </xf>
    <xf numFmtId="0" fontId="9" fillId="0" borderId="5" xfId="0" applyFont="1" applyFill="1" applyBorder="1" applyAlignment="1">
      <alignment vertical="top" wrapText="1"/>
    </xf>
    <xf numFmtId="0" fontId="2" fillId="0" borderId="4" xfId="0" applyNumberFormat="1" applyFont="1" applyFill="1" applyBorder="1" applyAlignment="1">
      <alignment vertical="top" wrapText="1"/>
    </xf>
    <xf numFmtId="0" fontId="2" fillId="0" borderId="4" xfId="0" applyFont="1" applyFill="1" applyBorder="1" applyAlignment="1">
      <alignment vertical="top" wrapText="1"/>
    </xf>
    <xf numFmtId="2" fontId="2" fillId="0" borderId="5" xfId="0" applyNumberFormat="1" applyFont="1" applyFill="1" applyBorder="1" applyAlignment="1">
      <alignment horizontal="right" vertical="top" wrapText="1"/>
    </xf>
    <xf numFmtId="0" fontId="1" fillId="0" borderId="5" xfId="0" applyFont="1" applyFill="1" applyBorder="1" applyAlignment="1">
      <alignment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2" fillId="0" borderId="14" xfId="0" applyFont="1" applyFill="1" applyBorder="1" applyAlignment="1">
      <alignment horizontal="center" vertical="top" wrapText="1"/>
    </xf>
    <xf numFmtId="0" fontId="1" fillId="0" borderId="12" xfId="0" applyFont="1" applyFill="1" applyBorder="1" applyAlignment="1">
      <alignment horizontal="center"/>
    </xf>
    <xf numFmtId="0" fontId="1" fillId="0" borderId="13" xfId="0" applyFont="1" applyFill="1" applyBorder="1" applyAlignment="1">
      <alignment horizontal="center" wrapText="1"/>
    </xf>
    <xf numFmtId="0" fontId="1" fillId="0" borderId="14" xfId="0" applyFont="1" applyFill="1" applyBorder="1" applyAlignment="1">
      <alignment horizontal="center"/>
    </xf>
    <xf numFmtId="0" fontId="1" fillId="0" borderId="12" xfId="0" applyFont="1" applyFill="1" applyBorder="1" applyAlignment="1">
      <alignment horizontal="center" wrapText="1"/>
    </xf>
    <xf numFmtId="2" fontId="6" fillId="0" borderId="11" xfId="0" applyNumberFormat="1" applyFont="1" applyFill="1" applyBorder="1" applyAlignment="1">
      <alignment horizontal="right" vertical="top" wrapText="1"/>
    </xf>
    <xf numFmtId="2" fontId="6" fillId="0" borderId="15" xfId="0" applyNumberFormat="1" applyFont="1" applyFill="1" applyBorder="1" applyAlignment="1">
      <alignment horizontal="right" vertical="top"/>
    </xf>
    <xf numFmtId="0" fontId="2" fillId="0" borderId="6" xfId="0" applyFont="1" applyFill="1" applyBorder="1" applyAlignment="1">
      <alignment horizontal="center" vertical="top" wrapText="1"/>
    </xf>
    <xf numFmtId="0" fontId="2" fillId="0" borderId="16" xfId="0" applyFont="1" applyFill="1" applyBorder="1" applyAlignment="1">
      <alignment vertical="top" wrapText="1"/>
    </xf>
    <xf numFmtId="2" fontId="6" fillId="0" borderId="16" xfId="0" applyNumberFormat="1" applyFont="1" applyFill="1" applyBorder="1" applyAlignment="1">
      <alignment horizontal="right" vertical="top" wrapText="1"/>
    </xf>
    <xf numFmtId="2" fontId="6" fillId="0" borderId="17" xfId="0" applyNumberFormat="1" applyFont="1" applyFill="1" applyBorder="1" applyAlignment="1">
      <alignment horizontal="right" vertical="top" wrapText="1"/>
    </xf>
    <xf numFmtId="2" fontId="6" fillId="0" borderId="12" xfId="0" applyNumberFormat="1" applyFont="1" applyFill="1" applyBorder="1" applyAlignment="1">
      <alignment horizontal="right" vertical="top" wrapText="1"/>
    </xf>
    <xf numFmtId="2" fontId="7" fillId="0" borderId="11" xfId="0" applyNumberFormat="1" applyFont="1" applyFill="1" applyBorder="1" applyAlignment="1">
      <alignment horizontal="right" vertical="top" wrapText="1"/>
    </xf>
    <xf numFmtId="2" fontId="7" fillId="0" borderId="15" xfId="0" applyNumberFormat="1" applyFont="1" applyFill="1" applyBorder="1" applyAlignment="1">
      <alignment horizontal="right" vertical="top"/>
    </xf>
    <xf numFmtId="2" fontId="13" fillId="0" borderId="5" xfId="0" applyNumberFormat="1" applyFont="1" applyFill="1" applyBorder="1" applyAlignment="1">
      <alignment horizontal="right" vertical="top" wrapText="1"/>
    </xf>
    <xf numFmtId="2" fontId="14" fillId="0" borderId="5" xfId="0" applyNumberFormat="1" applyFont="1" applyFill="1" applyBorder="1" applyAlignment="1">
      <alignment horizontal="right" vertical="top" wrapText="1"/>
    </xf>
    <xf numFmtId="2" fontId="15" fillId="0" borderId="5" xfId="0" applyNumberFormat="1" applyFont="1" applyFill="1" applyBorder="1" applyAlignment="1">
      <alignment horizontal="right" vertical="top" wrapText="1"/>
    </xf>
    <xf numFmtId="2" fontId="1" fillId="0" borderId="5" xfId="0" applyNumberFormat="1" applyFont="1" applyFill="1" applyBorder="1" applyAlignment="1">
      <alignment horizontal="right"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vertical="top" wrapText="1"/>
    </xf>
    <xf numFmtId="2" fontId="6" fillId="0" borderId="23" xfId="0" applyNumberFormat="1" applyFont="1" applyFill="1" applyBorder="1" applyAlignment="1">
      <alignment horizontal="right" vertical="top" wrapText="1"/>
    </xf>
    <xf numFmtId="2" fontId="6" fillId="0" borderId="24" xfId="0" applyNumberFormat="1" applyFont="1" applyFill="1" applyBorder="1" applyAlignment="1">
      <alignment horizontal="right" vertical="top" wrapText="1"/>
    </xf>
    <xf numFmtId="2" fontId="6" fillId="0" borderId="25" xfId="0" applyNumberFormat="1" applyFont="1" applyFill="1" applyBorder="1" applyAlignment="1">
      <alignment horizontal="right" vertical="top"/>
    </xf>
    <xf numFmtId="0" fontId="2" fillId="0" borderId="8" xfId="0" applyFont="1" applyFill="1" applyBorder="1" applyAlignment="1">
      <alignment horizontal="center" vertical="top" wrapText="1"/>
    </xf>
    <xf numFmtId="2" fontId="7" fillId="0" borderId="8" xfId="0" applyNumberFormat="1" applyFont="1" applyFill="1" applyBorder="1" applyAlignment="1">
      <alignment horizontal="right" vertical="top"/>
    </xf>
    <xf numFmtId="0" fontId="2" fillId="0" borderId="21" xfId="0" applyFont="1" applyFill="1" applyBorder="1" applyAlignment="1">
      <alignment vertical="top" wrapText="1"/>
    </xf>
    <xf numFmtId="2" fontId="6" fillId="0" borderId="21" xfId="0" applyNumberFormat="1" applyFont="1" applyFill="1" applyBorder="1" applyAlignment="1">
      <alignment horizontal="right" vertical="top" wrapText="1"/>
    </xf>
    <xf numFmtId="0" fontId="2" fillId="0" borderId="26" xfId="0" applyFont="1" applyFill="1" applyBorder="1" applyAlignment="1">
      <alignment horizontal="center" vertical="top" wrapText="1"/>
    </xf>
    <xf numFmtId="2" fontId="6" fillId="0" borderId="27" xfId="0" applyNumberFormat="1" applyFont="1" applyFill="1" applyBorder="1" applyAlignment="1">
      <alignment horizontal="right" vertical="top"/>
    </xf>
    <xf numFmtId="0" fontId="1" fillId="0" borderId="28" xfId="0" applyFont="1" applyFill="1" applyBorder="1" applyAlignment="1">
      <alignment vertical="top" wrapText="1"/>
    </xf>
    <xf numFmtId="2" fontId="7" fillId="0" borderId="28" xfId="0" applyNumberFormat="1" applyFont="1" applyFill="1" applyBorder="1" applyAlignment="1">
      <alignment horizontal="right" vertical="top" wrapText="1"/>
    </xf>
    <xf numFmtId="2" fontId="7" fillId="0" borderId="29" xfId="0" applyNumberFormat="1" applyFont="1" applyFill="1" applyBorder="1" applyAlignment="1">
      <alignment horizontal="right" vertical="top" wrapText="1"/>
    </xf>
    <xf numFmtId="0" fontId="9" fillId="0" borderId="21" xfId="0" applyFont="1" applyFill="1" applyBorder="1" applyAlignment="1">
      <alignment vertical="top" wrapText="1"/>
    </xf>
    <xf numFmtId="2" fontId="9" fillId="0" borderId="21" xfId="0" applyNumberFormat="1" applyFont="1" applyFill="1" applyBorder="1" applyAlignment="1">
      <alignment horizontal="right" vertical="top" wrapText="1"/>
    </xf>
    <xf numFmtId="2" fontId="9" fillId="0" borderId="27" xfId="0" applyNumberFormat="1" applyFont="1" applyFill="1" applyBorder="1" applyAlignment="1">
      <alignment horizontal="right" vertical="top"/>
    </xf>
    <xf numFmtId="9" fontId="0" fillId="0" borderId="19" xfId="0" applyNumberFormat="1" applyBorder="1" applyAlignment="1">
      <alignment horizontal="left"/>
    </xf>
    <xf numFmtId="0" fontId="0" fillId="0" borderId="0" xfId="0"/>
    <xf numFmtId="0" fontId="2" fillId="0" borderId="7" xfId="0" applyFont="1" applyBorder="1" applyAlignment="1">
      <alignment vertical="top" wrapText="1"/>
    </xf>
    <xf numFmtId="0" fontId="2" fillId="0" borderId="10" xfId="0" applyFont="1" applyBorder="1" applyAlignment="1">
      <alignment vertical="top" wrapText="1"/>
    </xf>
    <xf numFmtId="0" fontId="6" fillId="0" borderId="10" xfId="0" applyFont="1" applyBorder="1" applyAlignment="1">
      <alignment vertical="top" wrapText="1"/>
    </xf>
    <xf numFmtId="0" fontId="6" fillId="0" borderId="4" xfId="0" applyFont="1" applyBorder="1" applyAlignment="1">
      <alignment vertical="top" wrapText="1"/>
    </xf>
    <xf numFmtId="0" fontId="5" fillId="0" borderId="0" xfId="0" applyFont="1" applyAlignment="1">
      <alignment horizontal="center" wrapText="1"/>
    </xf>
    <xf numFmtId="2" fontId="6" fillId="0" borderId="11" xfId="0" applyNumberFormat="1" applyFont="1" applyBorder="1" applyAlignment="1">
      <alignment horizontal="right" vertical="top" wrapText="1"/>
    </xf>
    <xf numFmtId="2" fontId="2" fillId="0" borderId="11" xfId="0" applyNumberFormat="1" applyFont="1" applyBorder="1" applyAlignment="1">
      <alignment horizontal="right" vertical="top" wrapText="1"/>
    </xf>
    <xf numFmtId="2"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2" fillId="0" borderId="11" xfId="0" applyFont="1" applyBorder="1" applyAlignment="1">
      <alignment horizontal="right" vertical="top" wrapText="1"/>
    </xf>
    <xf numFmtId="2" fontId="7" fillId="0" borderId="11" xfId="0" applyNumberFormat="1" applyFont="1" applyBorder="1" applyAlignment="1">
      <alignment horizontal="right" vertical="top" wrapText="1"/>
    </xf>
    <xf numFmtId="0" fontId="1" fillId="0" borderId="7" xfId="0" applyFont="1" applyBorder="1" applyAlignment="1">
      <alignment vertical="top" wrapText="1"/>
    </xf>
    <xf numFmtId="2" fontId="2" fillId="0" borderId="15" xfId="0" applyNumberFormat="1" applyFont="1" applyBorder="1" applyAlignment="1">
      <alignment horizontal="right" vertical="top" wrapText="1"/>
    </xf>
    <xf numFmtId="0" fontId="1" fillId="0" borderId="15" xfId="0" applyFont="1" applyBorder="1" applyAlignment="1">
      <alignment horizontal="right" vertical="top" wrapText="1"/>
    </xf>
    <xf numFmtId="0" fontId="2" fillId="0" borderId="15" xfId="0" applyFont="1" applyBorder="1" applyAlignment="1">
      <alignment horizontal="right" vertical="top" wrapText="1"/>
    </xf>
    <xf numFmtId="2" fontId="1" fillId="0" borderId="15" xfId="0" applyNumberFormat="1" applyFont="1" applyBorder="1" applyAlignment="1">
      <alignment horizontal="right" vertical="top" wrapText="1"/>
    </xf>
    <xf numFmtId="2" fontId="1" fillId="0" borderId="8" xfId="0" applyNumberFormat="1" applyFont="1" applyBorder="1" applyAlignment="1">
      <alignment horizontal="right" vertical="top" wrapText="1"/>
    </xf>
    <xf numFmtId="0" fontId="5" fillId="0" borderId="14" xfId="0" applyFont="1" applyBorder="1" applyAlignment="1">
      <alignment horizontal="center" wrapText="1"/>
    </xf>
    <xf numFmtId="0" fontId="5" fillId="0" borderId="13" xfId="0" applyFont="1" applyBorder="1" applyAlignment="1">
      <alignment horizontal="center" wrapText="1"/>
    </xf>
    <xf numFmtId="0" fontId="16" fillId="0" borderId="13" xfId="0" applyFont="1" applyBorder="1" applyAlignment="1">
      <alignment horizontal="center" wrapText="1"/>
    </xf>
    <xf numFmtId="0" fontId="16" fillId="0" borderId="12" xfId="0" applyFont="1" applyBorder="1" applyAlignment="1">
      <alignment horizontal="center" wrapText="1"/>
    </xf>
    <xf numFmtId="0" fontId="11" fillId="0" borderId="12" xfId="0" applyFont="1" applyBorder="1" applyAlignment="1">
      <alignment horizontal="center"/>
    </xf>
    <xf numFmtId="0" fontId="5" fillId="0" borderId="0" xfId="0" applyFont="1" applyFill="1" applyAlignment="1">
      <alignment horizontal="left"/>
    </xf>
    <xf numFmtId="0" fontId="1" fillId="0" borderId="12" xfId="0" applyFont="1" applyFill="1" applyBorder="1"/>
    <xf numFmtId="0" fontId="8" fillId="0" borderId="0" xfId="0" applyFont="1" applyFill="1"/>
    <xf numFmtId="0" fontId="1" fillId="0" borderId="6" xfId="0" applyFont="1" applyFill="1" applyBorder="1" applyAlignment="1">
      <alignment vertical="top" wrapText="1"/>
    </xf>
    <xf numFmtId="0" fontId="7" fillId="0" borderId="3" xfId="0" applyFont="1" applyFill="1" applyBorder="1" applyAlignment="1">
      <alignment horizontal="center" vertical="top" wrapText="1"/>
    </xf>
    <xf numFmtId="0" fontId="2" fillId="0" borderId="7" xfId="0" applyFont="1" applyFill="1" applyBorder="1" applyAlignment="1">
      <alignment vertical="top" wrapText="1"/>
    </xf>
    <xf numFmtId="16" fontId="2" fillId="0" borderId="7" xfId="0" applyNumberFormat="1" applyFont="1" applyFill="1" applyBorder="1" applyAlignment="1">
      <alignment vertical="top" wrapText="1"/>
    </xf>
    <xf numFmtId="0" fontId="10" fillId="0" borderId="0" xfId="0" applyFont="1" applyFill="1"/>
    <xf numFmtId="0" fontId="1" fillId="0" borderId="9" xfId="0" applyFont="1" applyFill="1" applyBorder="1" applyAlignment="1">
      <alignment vertical="top" wrapText="1"/>
    </xf>
    <xf numFmtId="0" fontId="0" fillId="0" borderId="19" xfId="0" applyBorder="1" applyAlignment="1">
      <alignment horizontal="left" wrapText="1"/>
    </xf>
    <xf numFmtId="2" fontId="2" fillId="0" borderId="15" xfId="0" applyNumberFormat="1" applyFont="1" applyFill="1" applyBorder="1" applyAlignment="1">
      <alignment horizontal="right" vertical="top" wrapText="1"/>
    </xf>
    <xf numFmtId="2" fontId="1" fillId="0" borderId="8" xfId="0" applyNumberFormat="1" applyFont="1" applyFill="1" applyBorder="1" applyAlignment="1">
      <alignment horizontal="right" vertical="top" wrapText="1"/>
    </xf>
    <xf numFmtId="0" fontId="1" fillId="0" borderId="0" xfId="0" applyFont="1" applyFill="1" applyBorder="1" applyAlignment="1">
      <alignment horizontal="center" vertical="top" wrapText="1"/>
    </xf>
    <xf numFmtId="0" fontId="6" fillId="0" borderId="30" xfId="0" applyFont="1" applyBorder="1" applyAlignment="1">
      <alignment horizontal="left" vertical="top" wrapText="1"/>
    </xf>
    <xf numFmtId="0" fontId="6" fillId="0" borderId="3" xfId="0" applyFont="1" applyBorder="1" applyAlignment="1">
      <alignment horizontal="left" vertical="top" wrapText="1"/>
    </xf>
    <xf numFmtId="0" fontId="2" fillId="0" borderId="30" xfId="0" applyFont="1" applyBorder="1" applyAlignment="1">
      <alignment horizontal="left" vertical="top" wrapText="1"/>
    </xf>
    <xf numFmtId="0" fontId="2" fillId="0" borderId="3" xfId="0" applyFont="1" applyBorder="1" applyAlignment="1">
      <alignment horizontal="left" vertical="top" wrapText="1"/>
    </xf>
    <xf numFmtId="0" fontId="7" fillId="0" borderId="31" xfId="0" applyFont="1" applyBorder="1" applyAlignment="1">
      <alignment horizontal="left" vertical="top" wrapText="1"/>
    </xf>
    <xf numFmtId="0" fontId="7" fillId="0" borderId="3" xfId="0" applyFont="1" applyBorder="1" applyAlignment="1">
      <alignment horizontal="left" vertical="top" wrapText="1"/>
    </xf>
    <xf numFmtId="0" fontId="5" fillId="0" borderId="0" xfId="0" applyFont="1" applyAlignment="1">
      <alignment horizontal="center" wrapText="1"/>
    </xf>
    <xf numFmtId="2" fontId="1" fillId="0" borderId="31"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5" xfId="0" applyFont="1" applyBorder="1" applyAlignment="1">
      <alignment horizontal="left" vertical="top" wrapText="1"/>
    </xf>
    <xf numFmtId="2" fontId="2" fillId="0" borderId="31" xfId="0" applyNumberFormat="1" applyFont="1" applyBorder="1" applyAlignment="1">
      <alignment horizontal="left" vertical="top" wrapText="1"/>
    </xf>
    <xf numFmtId="2" fontId="2" fillId="0" borderId="3" xfId="0" applyNumberFormat="1" applyFont="1" applyBorder="1" applyAlignment="1">
      <alignment horizontal="left" vertical="top" wrapText="1"/>
    </xf>
    <xf numFmtId="0" fontId="2" fillId="0" borderId="31"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tabSelected="1" workbookViewId="0"/>
  </sheetViews>
  <sheetFormatPr defaultRowHeight="14.5" x14ac:dyDescent="0.35"/>
  <cols>
    <col min="1" max="1" width="12.1796875" bestFit="1" customWidth="1"/>
    <col min="2" max="2" width="70.26953125" customWidth="1"/>
    <col min="3" max="3" width="16.26953125" customWidth="1"/>
    <col min="4" max="4" width="14.81640625" customWidth="1"/>
    <col min="5" max="5" width="21.81640625" customWidth="1"/>
    <col min="6" max="6" width="16.81640625" customWidth="1"/>
  </cols>
  <sheetData>
    <row r="1" spans="1:7" ht="17.5" x14ac:dyDescent="0.35">
      <c r="A1" s="112" t="s">
        <v>157</v>
      </c>
      <c r="B1" s="34"/>
      <c r="C1" s="34"/>
      <c r="D1" s="34"/>
      <c r="E1" s="34"/>
      <c r="F1" s="34"/>
    </row>
    <row r="2" spans="1:7" ht="15" thickBot="1" x14ac:dyDescent="0.4">
      <c r="A2" s="34"/>
      <c r="B2" s="34"/>
      <c r="C2" s="34"/>
      <c r="D2" s="34"/>
      <c r="E2" s="34"/>
      <c r="F2" s="34"/>
    </row>
    <row r="3" spans="1:7" ht="16" thickBot="1" x14ac:dyDescent="0.4">
      <c r="A3" s="48" t="s">
        <v>0</v>
      </c>
      <c r="B3" s="113" t="s">
        <v>97</v>
      </c>
      <c r="C3" s="50" t="s">
        <v>1</v>
      </c>
      <c r="D3" s="34"/>
      <c r="E3" s="34"/>
      <c r="F3" s="34"/>
    </row>
    <row r="4" spans="1:7" ht="16" thickBot="1" x14ac:dyDescent="0.4">
      <c r="A4" s="45" t="s">
        <v>2</v>
      </c>
      <c r="B4" s="33" t="s">
        <v>3</v>
      </c>
      <c r="C4" s="29">
        <v>2387701.7599999998</v>
      </c>
      <c r="D4" s="34"/>
      <c r="E4" s="34"/>
      <c r="F4" s="34"/>
    </row>
    <row r="5" spans="1:7" ht="16" thickBot="1" x14ac:dyDescent="0.4">
      <c r="A5" s="51"/>
      <c r="B5" s="52" t="s">
        <v>4</v>
      </c>
      <c r="C5" s="31">
        <f>SUM(C4)</f>
        <v>2387701.7599999998</v>
      </c>
      <c r="D5" s="34"/>
      <c r="E5" s="34"/>
      <c r="F5" s="34"/>
    </row>
    <row r="6" spans="1:7" ht="15" thickBot="1" x14ac:dyDescent="0.4">
      <c r="A6" s="34"/>
      <c r="B6" s="34"/>
      <c r="C6" s="114"/>
      <c r="D6" s="34"/>
      <c r="E6" s="34"/>
      <c r="F6" s="34"/>
    </row>
    <row r="7" spans="1:7" ht="15.5" thickBot="1" x14ac:dyDescent="0.4">
      <c r="A7" s="115" t="s">
        <v>5</v>
      </c>
      <c r="B7" s="50" t="s">
        <v>6</v>
      </c>
      <c r="C7" s="116" t="s">
        <v>1</v>
      </c>
      <c r="D7" s="34"/>
      <c r="E7" s="34"/>
      <c r="F7" s="34"/>
    </row>
    <row r="8" spans="1:7" ht="16" thickBot="1" x14ac:dyDescent="0.4">
      <c r="A8" s="117" t="s">
        <v>7</v>
      </c>
      <c r="B8" s="33" t="s">
        <v>9</v>
      </c>
      <c r="C8" s="29">
        <v>2387701.7599999998</v>
      </c>
      <c r="D8" s="34"/>
      <c r="E8" s="34"/>
      <c r="F8" s="34"/>
    </row>
    <row r="9" spans="1:7" ht="16" thickBot="1" x14ac:dyDescent="0.4">
      <c r="A9" s="76"/>
      <c r="B9" s="52" t="s">
        <v>10</v>
      </c>
      <c r="C9" s="31">
        <f>SUM(C8:C8)</f>
        <v>2387701.7599999998</v>
      </c>
      <c r="D9" s="34"/>
      <c r="E9" s="34"/>
      <c r="F9" s="34"/>
    </row>
    <row r="10" spans="1:7" ht="15" thickBot="1" x14ac:dyDescent="0.4">
      <c r="A10" s="34"/>
      <c r="B10" s="34"/>
      <c r="C10" s="34"/>
      <c r="D10" s="34"/>
      <c r="E10" s="34"/>
      <c r="F10" s="34"/>
    </row>
    <row r="11" spans="1:7" ht="15.5" thickBot="1" x14ac:dyDescent="0.4">
      <c r="A11" s="115" t="s">
        <v>11</v>
      </c>
      <c r="B11" s="50" t="s">
        <v>12</v>
      </c>
      <c r="C11" s="50" t="s">
        <v>13</v>
      </c>
      <c r="D11" s="50" t="s">
        <v>14</v>
      </c>
      <c r="E11" s="50" t="s">
        <v>15</v>
      </c>
      <c r="F11" s="34"/>
    </row>
    <row r="12" spans="1:7" ht="16" thickBot="1" x14ac:dyDescent="0.4">
      <c r="A12" s="117" t="s">
        <v>16</v>
      </c>
      <c r="B12" s="33" t="s">
        <v>98</v>
      </c>
      <c r="C12" s="29">
        <v>7531200</v>
      </c>
      <c r="D12" s="29">
        <v>7470056.6900000004</v>
      </c>
      <c r="E12" s="30">
        <f t="shared" ref="E12:E18" si="0">D12-C12</f>
        <v>-61143.30999999959</v>
      </c>
      <c r="F12" s="34"/>
      <c r="G12" s="12"/>
    </row>
    <row r="13" spans="1:7" ht="16" thickBot="1" x14ac:dyDescent="0.4">
      <c r="A13" s="117" t="s">
        <v>19</v>
      </c>
      <c r="B13" s="33" t="s">
        <v>99</v>
      </c>
      <c r="C13" s="29">
        <v>907200</v>
      </c>
      <c r="D13" s="29">
        <v>758072.69</v>
      </c>
      <c r="E13" s="30">
        <f t="shared" si="0"/>
        <v>-149127.31000000006</v>
      </c>
      <c r="F13" s="34"/>
      <c r="G13" s="12"/>
    </row>
    <row r="14" spans="1:7" ht="16" thickBot="1" x14ac:dyDescent="0.4">
      <c r="A14" s="117" t="s">
        <v>39</v>
      </c>
      <c r="B14" s="33" t="s">
        <v>100</v>
      </c>
      <c r="C14" s="29">
        <v>0</v>
      </c>
      <c r="D14" s="29">
        <v>395568.64000000001</v>
      </c>
      <c r="E14" s="29">
        <f>D14-C14</f>
        <v>395568.64000000001</v>
      </c>
      <c r="F14" s="34"/>
      <c r="G14" s="12"/>
    </row>
    <row r="15" spans="1:7" ht="16" thickBot="1" x14ac:dyDescent="0.4">
      <c r="A15" s="117" t="s">
        <v>41</v>
      </c>
      <c r="B15" s="33" t="s">
        <v>101</v>
      </c>
      <c r="C15" s="29">
        <v>0</v>
      </c>
      <c r="D15" s="29">
        <v>234500.73</v>
      </c>
      <c r="E15" s="29">
        <f t="shared" si="0"/>
        <v>234500.73</v>
      </c>
      <c r="F15" s="34"/>
      <c r="G15" s="12"/>
    </row>
    <row r="16" spans="1:7" ht="16" thickBot="1" x14ac:dyDescent="0.4">
      <c r="A16" s="117" t="s">
        <v>44</v>
      </c>
      <c r="B16" s="33" t="s">
        <v>102</v>
      </c>
      <c r="C16" s="29">
        <v>0</v>
      </c>
      <c r="D16" s="29">
        <v>55687.96</v>
      </c>
      <c r="E16" s="29">
        <f t="shared" si="0"/>
        <v>55687.96</v>
      </c>
      <c r="F16" s="34"/>
      <c r="G16" s="12"/>
    </row>
    <row r="17" spans="1:7" ht="16" thickBot="1" x14ac:dyDescent="0.4">
      <c r="A17" s="117" t="s">
        <v>53</v>
      </c>
      <c r="B17" s="33" t="s">
        <v>103</v>
      </c>
      <c r="C17" s="29">
        <v>0</v>
      </c>
      <c r="D17" s="29">
        <v>53600</v>
      </c>
      <c r="E17" s="29">
        <f t="shared" si="0"/>
        <v>53600</v>
      </c>
      <c r="F17" s="34"/>
      <c r="G17" s="12"/>
    </row>
    <row r="18" spans="1:7" ht="16" thickBot="1" x14ac:dyDescent="0.4">
      <c r="A18" s="118" t="s">
        <v>19</v>
      </c>
      <c r="B18" s="33" t="s">
        <v>17</v>
      </c>
      <c r="C18" s="29">
        <v>0</v>
      </c>
      <c r="D18" s="29">
        <v>73356.160000000003</v>
      </c>
      <c r="E18" s="29">
        <f t="shared" si="0"/>
        <v>73356.160000000003</v>
      </c>
      <c r="F18" s="34"/>
    </row>
    <row r="19" spans="1:7" ht="16" thickBot="1" x14ac:dyDescent="0.4">
      <c r="A19" s="76"/>
      <c r="B19" s="52" t="s">
        <v>18</v>
      </c>
      <c r="C19" s="31">
        <f>SUM(C12:C18)</f>
        <v>8438400</v>
      </c>
      <c r="D19" s="31">
        <f>SUM(D12:D18)</f>
        <v>9040842.8700000029</v>
      </c>
      <c r="E19" s="70">
        <f>SUM(E12:E18)</f>
        <v>602442.87000000046</v>
      </c>
      <c r="F19" s="119"/>
    </row>
    <row r="20" spans="1:7" ht="15" thickBot="1" x14ac:dyDescent="0.4">
      <c r="A20" s="34"/>
      <c r="B20" s="34"/>
      <c r="C20" s="34"/>
      <c r="D20" s="34"/>
      <c r="E20" s="34"/>
      <c r="F20" s="34"/>
    </row>
    <row r="21" spans="1:7" ht="15.5" thickBot="1" x14ac:dyDescent="0.4">
      <c r="A21" s="120" t="s">
        <v>11</v>
      </c>
      <c r="B21" s="49" t="s">
        <v>20</v>
      </c>
      <c r="C21" s="50" t="s">
        <v>13</v>
      </c>
      <c r="D21" s="50" t="s">
        <v>14</v>
      </c>
      <c r="E21" s="50" t="s">
        <v>15</v>
      </c>
      <c r="F21" s="34"/>
    </row>
    <row r="22" spans="1:7" ht="31.5" thickBot="1" x14ac:dyDescent="0.4">
      <c r="A22" s="32" t="s">
        <v>16</v>
      </c>
      <c r="B22" s="33" t="s">
        <v>21</v>
      </c>
      <c r="C22" s="29">
        <f>C23+C24+C25+C26+C27</f>
        <v>2854000</v>
      </c>
      <c r="D22" s="29">
        <f>D23+D24+D25+D26+D27</f>
        <v>2996020</v>
      </c>
      <c r="E22" s="46">
        <f>D22-C22</f>
        <v>142020</v>
      </c>
      <c r="F22" s="34"/>
    </row>
    <row r="23" spans="1:7" ht="16" thickBot="1" x14ac:dyDescent="0.4">
      <c r="A23" s="35" t="s">
        <v>22</v>
      </c>
      <c r="B23" s="36" t="s">
        <v>23</v>
      </c>
      <c r="C23" s="37">
        <v>515200</v>
      </c>
      <c r="D23" s="37">
        <v>505200</v>
      </c>
      <c r="E23" s="67">
        <f t="shared" ref="E23:E61" si="1">D23-C23</f>
        <v>-10000</v>
      </c>
      <c r="F23" s="34"/>
    </row>
    <row r="24" spans="1:7" ht="16" thickBot="1" x14ac:dyDescent="0.4">
      <c r="A24" s="35" t="s">
        <v>24</v>
      </c>
      <c r="B24" s="36" t="s">
        <v>25</v>
      </c>
      <c r="C24" s="37">
        <v>395000</v>
      </c>
      <c r="D24" s="37">
        <v>395000</v>
      </c>
      <c r="E24" s="69">
        <f t="shared" si="1"/>
        <v>0</v>
      </c>
      <c r="F24" s="34"/>
    </row>
    <row r="25" spans="1:7" ht="16" thickBot="1" x14ac:dyDescent="0.4">
      <c r="A25" s="35" t="s">
        <v>26</v>
      </c>
      <c r="B25" s="36" t="s">
        <v>27</v>
      </c>
      <c r="C25" s="37">
        <v>395000</v>
      </c>
      <c r="D25" s="37">
        <v>358020</v>
      </c>
      <c r="E25" s="67">
        <f t="shared" si="1"/>
        <v>-36980</v>
      </c>
      <c r="F25" s="34"/>
    </row>
    <row r="26" spans="1:7" ht="16" thickBot="1" x14ac:dyDescent="0.4">
      <c r="A26" s="35" t="s">
        <v>28</v>
      </c>
      <c r="B26" s="36" t="s">
        <v>29</v>
      </c>
      <c r="C26" s="37">
        <v>1030400</v>
      </c>
      <c r="D26" s="37">
        <v>1030400</v>
      </c>
      <c r="E26" s="67">
        <f t="shared" si="1"/>
        <v>0</v>
      </c>
      <c r="F26" s="34"/>
    </row>
    <row r="27" spans="1:7" ht="16" thickBot="1" x14ac:dyDescent="0.4">
      <c r="A27" s="35" t="s">
        <v>104</v>
      </c>
      <c r="B27" s="36" t="s">
        <v>105</v>
      </c>
      <c r="C27" s="37">
        <v>518400</v>
      </c>
      <c r="D27" s="37">
        <v>707400</v>
      </c>
      <c r="E27" s="68">
        <f t="shared" si="1"/>
        <v>189000</v>
      </c>
      <c r="F27" s="34"/>
    </row>
    <row r="28" spans="1:7" ht="16" thickBot="1" x14ac:dyDescent="0.4">
      <c r="A28" s="32" t="s">
        <v>19</v>
      </c>
      <c r="B28" s="33" t="s">
        <v>30</v>
      </c>
      <c r="C28" s="29">
        <f>C29+C30+C31+C32</f>
        <v>924000</v>
      </c>
      <c r="D28" s="29">
        <f>D29+D30+D31+D32</f>
        <v>803811.41</v>
      </c>
      <c r="E28" s="30">
        <f t="shared" si="1"/>
        <v>-120188.58999999997</v>
      </c>
      <c r="F28" s="34"/>
    </row>
    <row r="29" spans="1:7" ht="16" thickBot="1" x14ac:dyDescent="0.4">
      <c r="A29" s="38" t="s">
        <v>31</v>
      </c>
      <c r="B29" s="36" t="s">
        <v>32</v>
      </c>
      <c r="C29" s="37">
        <v>108000</v>
      </c>
      <c r="D29" s="37">
        <v>108000</v>
      </c>
      <c r="E29" s="69">
        <f t="shared" si="1"/>
        <v>0</v>
      </c>
      <c r="F29" s="34"/>
    </row>
    <row r="30" spans="1:7" ht="16" thickBot="1" x14ac:dyDescent="0.4">
      <c r="A30" s="38" t="s">
        <v>33</v>
      </c>
      <c r="B30" s="36" t="s">
        <v>34</v>
      </c>
      <c r="C30" s="37">
        <v>540000</v>
      </c>
      <c r="D30" s="37">
        <v>540000</v>
      </c>
      <c r="E30" s="69">
        <f t="shared" si="1"/>
        <v>0</v>
      </c>
      <c r="F30" s="34"/>
    </row>
    <row r="31" spans="1:7" ht="16" thickBot="1" x14ac:dyDescent="0.4">
      <c r="A31" s="38" t="s">
        <v>35</v>
      </c>
      <c r="B31" s="36" t="s">
        <v>36</v>
      </c>
      <c r="C31" s="37">
        <v>60000</v>
      </c>
      <c r="D31" s="37">
        <v>60000</v>
      </c>
      <c r="E31" s="69">
        <f t="shared" si="1"/>
        <v>0</v>
      </c>
      <c r="F31" s="34"/>
    </row>
    <row r="32" spans="1:7" ht="31.5" thickBot="1" x14ac:dyDescent="0.4">
      <c r="A32" s="39" t="s">
        <v>37</v>
      </c>
      <c r="B32" s="36" t="s">
        <v>38</v>
      </c>
      <c r="C32" s="37">
        <v>216000</v>
      </c>
      <c r="D32" s="37">
        <v>95811.41</v>
      </c>
      <c r="E32" s="67">
        <f t="shared" si="1"/>
        <v>-120188.59</v>
      </c>
      <c r="F32" s="34"/>
    </row>
    <row r="33" spans="1:10" ht="20.25" customHeight="1" thickBot="1" x14ac:dyDescent="0.4">
      <c r="A33" s="40" t="s">
        <v>39</v>
      </c>
      <c r="B33" s="41" t="s">
        <v>106</v>
      </c>
      <c r="C33" s="29">
        <f>C34+C35+C36+C37+C38</f>
        <v>816840</v>
      </c>
      <c r="D33" s="29">
        <f>D34+D35+D36+D37+D38</f>
        <v>875572.22</v>
      </c>
      <c r="E33" s="29">
        <f t="shared" ref="E33:E37" si="2">D33-C33</f>
        <v>58732.219999999972</v>
      </c>
      <c r="F33" s="34"/>
    </row>
    <row r="34" spans="1:10" ht="16" thickBot="1" x14ac:dyDescent="0.4">
      <c r="A34" s="42" t="s">
        <v>107</v>
      </c>
      <c r="B34" s="43" t="s">
        <v>112</v>
      </c>
      <c r="C34" s="37">
        <v>244308</v>
      </c>
      <c r="D34" s="37">
        <v>218434.6</v>
      </c>
      <c r="E34" s="30">
        <f t="shared" si="2"/>
        <v>-25873.399999999994</v>
      </c>
      <c r="F34" s="34"/>
    </row>
    <row r="35" spans="1:10" ht="16" thickBot="1" x14ac:dyDescent="0.4">
      <c r="A35" s="42" t="s">
        <v>108</v>
      </c>
      <c r="B35" s="43" t="s">
        <v>113</v>
      </c>
      <c r="C35" s="37">
        <v>327080</v>
      </c>
      <c r="D35" s="37">
        <v>173336.52</v>
      </c>
      <c r="E35" s="30">
        <f t="shared" si="2"/>
        <v>-153743.48000000001</v>
      </c>
      <c r="F35" s="34"/>
      <c r="J35" s="37">
        <v>107372.52</v>
      </c>
    </row>
    <row r="36" spans="1:10" ht="16" thickBot="1" x14ac:dyDescent="0.4">
      <c r="A36" s="42" t="s">
        <v>109</v>
      </c>
      <c r="B36" s="43" t="s">
        <v>114</v>
      </c>
      <c r="C36" s="37">
        <v>163540</v>
      </c>
      <c r="D36" s="37">
        <v>119162.92</v>
      </c>
      <c r="E36" s="30">
        <f t="shared" si="2"/>
        <v>-44377.08</v>
      </c>
      <c r="F36" s="34"/>
    </row>
    <row r="37" spans="1:10" ht="16" thickBot="1" x14ac:dyDescent="0.4">
      <c r="A37" s="42" t="s">
        <v>110</v>
      </c>
      <c r="B37" s="43" t="s">
        <v>115</v>
      </c>
      <c r="C37" s="37">
        <v>81912</v>
      </c>
      <c r="D37" s="37">
        <v>84589.1</v>
      </c>
      <c r="E37" s="29">
        <f t="shared" si="2"/>
        <v>2677.1000000000058</v>
      </c>
      <c r="F37" s="34"/>
    </row>
    <row r="38" spans="1:10" ht="16" thickBot="1" x14ac:dyDescent="0.4">
      <c r="A38" s="42" t="s">
        <v>111</v>
      </c>
      <c r="B38" s="43" t="s">
        <v>116</v>
      </c>
      <c r="C38" s="37">
        <v>0</v>
      </c>
      <c r="D38" s="37">
        <v>280049.08</v>
      </c>
      <c r="E38" s="29">
        <f>D38-C38</f>
        <v>280049.08</v>
      </c>
      <c r="F38" s="34"/>
    </row>
    <row r="39" spans="1:10" ht="16" thickBot="1" x14ac:dyDescent="0.4">
      <c r="A39" s="44" t="s">
        <v>41</v>
      </c>
      <c r="B39" s="33" t="s">
        <v>40</v>
      </c>
      <c r="C39" s="29">
        <v>576000</v>
      </c>
      <c r="D39" s="29">
        <v>645400</v>
      </c>
      <c r="E39" s="46">
        <f t="shared" si="1"/>
        <v>69400</v>
      </c>
      <c r="F39" s="34"/>
    </row>
    <row r="40" spans="1:10" ht="16" thickBot="1" x14ac:dyDescent="0.4">
      <c r="A40" s="45" t="s">
        <v>44</v>
      </c>
      <c r="B40" s="33" t="s">
        <v>42</v>
      </c>
      <c r="C40" s="29">
        <f>C41+C42</f>
        <v>119232</v>
      </c>
      <c r="D40" s="29">
        <f>D41+D42</f>
        <v>136551</v>
      </c>
      <c r="E40" s="29">
        <f t="shared" si="1"/>
        <v>17319</v>
      </c>
      <c r="F40" s="34"/>
    </row>
    <row r="41" spans="1:10" ht="16" thickBot="1" x14ac:dyDescent="0.4">
      <c r="A41" s="38" t="s">
        <v>46</v>
      </c>
      <c r="B41" s="36" t="s">
        <v>43</v>
      </c>
      <c r="C41" s="37">
        <v>64800</v>
      </c>
      <c r="D41" s="37">
        <v>64350</v>
      </c>
      <c r="E41" s="67">
        <f t="shared" si="1"/>
        <v>-450</v>
      </c>
      <c r="F41" s="34"/>
    </row>
    <row r="42" spans="1:10" ht="16" thickBot="1" x14ac:dyDescent="0.4">
      <c r="A42" s="38" t="s">
        <v>48</v>
      </c>
      <c r="B42" s="36" t="s">
        <v>117</v>
      </c>
      <c r="C42" s="37">
        <v>54432</v>
      </c>
      <c r="D42" s="37">
        <v>72201</v>
      </c>
      <c r="E42" s="69">
        <f t="shared" si="1"/>
        <v>17769</v>
      </c>
      <c r="F42" s="34"/>
    </row>
    <row r="43" spans="1:10" ht="16" thickBot="1" x14ac:dyDescent="0.4">
      <c r="A43" s="45" t="s">
        <v>53</v>
      </c>
      <c r="B43" s="33" t="s">
        <v>45</v>
      </c>
      <c r="C43" s="46">
        <f>C44+C45+C46+C47+C48</f>
        <v>189000</v>
      </c>
      <c r="D43" s="46">
        <f>D44+D45+D46+D47+D48</f>
        <v>168526.48</v>
      </c>
      <c r="E43" s="30">
        <f>D43-C43</f>
        <v>-20473.51999999999</v>
      </c>
      <c r="F43" s="34"/>
    </row>
    <row r="44" spans="1:10" ht="16" thickBot="1" x14ac:dyDescent="0.4">
      <c r="A44" s="38" t="s">
        <v>118</v>
      </c>
      <c r="B44" s="36" t="s">
        <v>47</v>
      </c>
      <c r="C44" s="37">
        <v>60000</v>
      </c>
      <c r="D44" s="37">
        <v>46999.66</v>
      </c>
      <c r="E44" s="67">
        <f t="shared" si="1"/>
        <v>-13000.339999999997</v>
      </c>
      <c r="F44" s="34"/>
    </row>
    <row r="45" spans="1:10" ht="16" thickBot="1" x14ac:dyDescent="0.4">
      <c r="A45" s="38" t="s">
        <v>119</v>
      </c>
      <c r="B45" s="36" t="s">
        <v>49</v>
      </c>
      <c r="C45" s="37">
        <v>60000</v>
      </c>
      <c r="D45" s="37">
        <v>50000.06</v>
      </c>
      <c r="E45" s="67">
        <f>D45-C45</f>
        <v>-9999.9400000000023</v>
      </c>
      <c r="F45" s="34"/>
    </row>
    <row r="46" spans="1:10" ht="16" thickBot="1" x14ac:dyDescent="0.4">
      <c r="A46" s="38" t="s">
        <v>120</v>
      </c>
      <c r="B46" s="36" t="s">
        <v>50</v>
      </c>
      <c r="C46" s="37">
        <v>24000</v>
      </c>
      <c r="D46" s="37">
        <v>23169.88</v>
      </c>
      <c r="E46" s="67">
        <f t="shared" si="1"/>
        <v>-830.11999999999898</v>
      </c>
      <c r="F46" s="34"/>
    </row>
    <row r="47" spans="1:10" ht="16" thickBot="1" x14ac:dyDescent="0.4">
      <c r="A47" s="38" t="s">
        <v>121</v>
      </c>
      <c r="B47" s="36" t="s">
        <v>51</v>
      </c>
      <c r="C47" s="37">
        <v>30000</v>
      </c>
      <c r="D47" s="37">
        <v>33922.81</v>
      </c>
      <c r="E47" s="69">
        <f>D47-C47</f>
        <v>3922.8099999999977</v>
      </c>
      <c r="F47" s="34"/>
    </row>
    <row r="48" spans="1:10" ht="16" thickBot="1" x14ac:dyDescent="0.4">
      <c r="A48" s="38" t="s">
        <v>122</v>
      </c>
      <c r="B48" s="36" t="s">
        <v>52</v>
      </c>
      <c r="C48" s="37">
        <v>15000</v>
      </c>
      <c r="D48" s="37">
        <v>14434.07</v>
      </c>
      <c r="E48" s="67">
        <f t="shared" si="1"/>
        <v>-565.93000000000029</v>
      </c>
      <c r="F48" s="34"/>
    </row>
    <row r="49" spans="1:6" ht="16" thickBot="1" x14ac:dyDescent="0.4">
      <c r="A49" s="45" t="s">
        <v>55</v>
      </c>
      <c r="B49" s="33" t="s">
        <v>54</v>
      </c>
      <c r="C49" s="29">
        <v>54600</v>
      </c>
      <c r="D49" s="29">
        <v>48342.2</v>
      </c>
      <c r="E49" s="30">
        <f t="shared" si="1"/>
        <v>-6257.8000000000029</v>
      </c>
      <c r="F49" s="34"/>
    </row>
    <row r="50" spans="1:6" ht="16" thickBot="1" x14ac:dyDescent="0.4">
      <c r="A50" s="45" t="s">
        <v>59</v>
      </c>
      <c r="B50" s="33" t="s">
        <v>56</v>
      </c>
      <c r="C50" s="29">
        <f>C51+C52</f>
        <v>24000</v>
      </c>
      <c r="D50" s="29">
        <f>D51+D52</f>
        <v>21600</v>
      </c>
      <c r="E50" s="30">
        <f t="shared" si="1"/>
        <v>-2400</v>
      </c>
      <c r="F50" s="34"/>
    </row>
    <row r="51" spans="1:6" ht="16" thickBot="1" x14ac:dyDescent="0.4">
      <c r="A51" s="38" t="s">
        <v>123</v>
      </c>
      <c r="B51" s="36" t="s">
        <v>57</v>
      </c>
      <c r="C51" s="37">
        <v>14400</v>
      </c>
      <c r="D51" s="37">
        <v>12800</v>
      </c>
      <c r="E51" s="67">
        <f t="shared" si="1"/>
        <v>-1600</v>
      </c>
      <c r="F51" s="34"/>
    </row>
    <row r="52" spans="1:6" ht="16" thickBot="1" x14ac:dyDescent="0.4">
      <c r="A52" s="38" t="s">
        <v>124</v>
      </c>
      <c r="B52" s="36" t="s">
        <v>58</v>
      </c>
      <c r="C52" s="37">
        <v>9600</v>
      </c>
      <c r="D52" s="37">
        <v>8800</v>
      </c>
      <c r="E52" s="67">
        <f t="shared" si="1"/>
        <v>-800</v>
      </c>
      <c r="F52" s="34"/>
    </row>
    <row r="53" spans="1:6" ht="16" thickBot="1" x14ac:dyDescent="0.4">
      <c r="A53" s="45" t="s">
        <v>61</v>
      </c>
      <c r="B53" s="33" t="s">
        <v>60</v>
      </c>
      <c r="C53" s="29">
        <v>222000</v>
      </c>
      <c r="D53" s="29">
        <v>92085.4</v>
      </c>
      <c r="E53" s="30">
        <f>D53-C53</f>
        <v>-129914.6</v>
      </c>
      <c r="F53" s="34"/>
    </row>
    <row r="54" spans="1:6" ht="16" thickBot="1" x14ac:dyDescent="0.4">
      <c r="A54" s="45" t="s">
        <v>63</v>
      </c>
      <c r="B54" s="33" t="s">
        <v>62</v>
      </c>
      <c r="C54" s="29">
        <v>300000</v>
      </c>
      <c r="D54" s="29">
        <v>239674.49</v>
      </c>
      <c r="E54" s="30">
        <f t="shared" si="1"/>
        <v>-60325.510000000009</v>
      </c>
      <c r="F54" s="34"/>
    </row>
    <row r="55" spans="1:6" ht="16" thickBot="1" x14ac:dyDescent="0.4">
      <c r="A55" s="45" t="s">
        <v>65</v>
      </c>
      <c r="B55" s="33" t="s">
        <v>64</v>
      </c>
      <c r="C55" s="29">
        <v>905888</v>
      </c>
      <c r="D55" s="29">
        <v>1224479.6000000001</v>
      </c>
      <c r="E55" s="29">
        <f t="shared" si="1"/>
        <v>318591.60000000009</v>
      </c>
      <c r="F55" s="34"/>
    </row>
    <row r="56" spans="1:6" ht="16" thickBot="1" x14ac:dyDescent="0.4">
      <c r="A56" s="45" t="s">
        <v>67</v>
      </c>
      <c r="B56" s="33" t="s">
        <v>66</v>
      </c>
      <c r="C56" s="29">
        <v>225000</v>
      </c>
      <c r="D56" s="29">
        <v>334500</v>
      </c>
      <c r="E56" s="29">
        <f t="shared" si="1"/>
        <v>109500</v>
      </c>
      <c r="F56" s="34"/>
    </row>
    <row r="57" spans="1:6" ht="16" thickBot="1" x14ac:dyDescent="0.4">
      <c r="A57" s="45" t="s">
        <v>69</v>
      </c>
      <c r="B57" s="33" t="s">
        <v>68</v>
      </c>
      <c r="C57" s="29">
        <v>84000</v>
      </c>
      <c r="D57" s="29">
        <v>94240.15</v>
      </c>
      <c r="E57" s="29">
        <f t="shared" si="1"/>
        <v>10240.149999999994</v>
      </c>
      <c r="F57" s="34"/>
    </row>
    <row r="58" spans="1:6" ht="16" thickBot="1" x14ac:dyDescent="0.4">
      <c r="A58" s="45" t="s">
        <v>71</v>
      </c>
      <c r="B58" s="33" t="s">
        <v>70</v>
      </c>
      <c r="C58" s="29">
        <v>300000</v>
      </c>
      <c r="D58" s="29">
        <v>234336.41</v>
      </c>
      <c r="E58" s="30">
        <f t="shared" si="1"/>
        <v>-65663.59</v>
      </c>
      <c r="F58" s="34"/>
    </row>
    <row r="59" spans="1:6" ht="16" thickBot="1" x14ac:dyDescent="0.4">
      <c r="A59" s="45" t="s">
        <v>96</v>
      </c>
      <c r="B59" s="33" t="s">
        <v>72</v>
      </c>
      <c r="C59" s="29">
        <f>C60</f>
        <v>843840</v>
      </c>
      <c r="D59" s="29">
        <f>D60</f>
        <v>815875.01</v>
      </c>
      <c r="E59" s="30">
        <f t="shared" si="1"/>
        <v>-27964.989999999991</v>
      </c>
      <c r="F59" s="34"/>
    </row>
    <row r="60" spans="1:6" ht="16" thickBot="1" x14ac:dyDescent="0.4">
      <c r="A60" s="45" t="s">
        <v>125</v>
      </c>
      <c r="B60" s="36" t="s">
        <v>73</v>
      </c>
      <c r="C60" s="37">
        <v>843840</v>
      </c>
      <c r="D60" s="37">
        <v>815875.01</v>
      </c>
      <c r="E60" s="30">
        <f t="shared" si="1"/>
        <v>-27964.989999999991</v>
      </c>
      <c r="F60" s="34"/>
    </row>
    <row r="61" spans="1:6" ht="16" thickBot="1" x14ac:dyDescent="0.4">
      <c r="A61" s="45"/>
      <c r="B61" s="47" t="s">
        <v>10</v>
      </c>
      <c r="C61" s="31">
        <f>C22+C28+C33+C39+C40+C43+C49+C50+C53+C54+C55+C56+C57+C58+C59</f>
        <v>8438400</v>
      </c>
      <c r="D61" s="31">
        <f>D22+D28+D33+D39+D40+D43+D49+D50+D53+D54+D55+D56+D57+D58+D59</f>
        <v>8731014.370000001</v>
      </c>
      <c r="E61" s="29">
        <f t="shared" si="1"/>
        <v>292614.37000000104</v>
      </c>
      <c r="F61" s="34"/>
    </row>
    <row r="62" spans="1:6" ht="15" thickBot="1" x14ac:dyDescent="0.4">
      <c r="A62" s="34"/>
      <c r="B62" s="34"/>
      <c r="C62" s="34"/>
      <c r="D62" s="34"/>
      <c r="E62" s="34"/>
      <c r="F62" s="34"/>
    </row>
    <row r="63" spans="1:6" ht="15.5" thickBot="1" x14ac:dyDescent="0.4">
      <c r="A63" s="48" t="s">
        <v>74</v>
      </c>
      <c r="B63" s="49" t="s">
        <v>158</v>
      </c>
      <c r="C63" s="50" t="s">
        <v>1</v>
      </c>
      <c r="D63" s="34"/>
      <c r="E63" s="34"/>
      <c r="F63" s="34"/>
    </row>
    <row r="64" spans="1:6" ht="16" thickBot="1" x14ac:dyDescent="0.4">
      <c r="A64" s="45" t="s">
        <v>75</v>
      </c>
      <c r="B64" s="33" t="s">
        <v>3</v>
      </c>
      <c r="C64" s="29">
        <f>D19-D61</f>
        <v>309828.50000000186</v>
      </c>
      <c r="D64" s="34"/>
      <c r="E64" s="34"/>
      <c r="F64" s="34"/>
    </row>
    <row r="65" spans="1:7" ht="16" thickBot="1" x14ac:dyDescent="0.4">
      <c r="A65" s="51"/>
      <c r="B65" s="52" t="s">
        <v>4</v>
      </c>
      <c r="C65" s="31">
        <f>SUM(C64:C64)</f>
        <v>309828.50000000186</v>
      </c>
      <c r="D65" s="34"/>
      <c r="E65" s="34"/>
      <c r="F65" s="34"/>
    </row>
    <row r="66" spans="1:7" x14ac:dyDescent="0.35">
      <c r="A66" s="34"/>
      <c r="B66" s="34"/>
      <c r="C66" s="34"/>
      <c r="D66" s="34"/>
      <c r="E66" s="34"/>
      <c r="F66" s="34"/>
    </row>
    <row r="67" spans="1:7" ht="15.5" thickBot="1" x14ac:dyDescent="0.4">
      <c r="A67" s="124" t="s">
        <v>76</v>
      </c>
      <c r="B67" s="124"/>
      <c r="C67" s="124"/>
      <c r="D67" s="124"/>
      <c r="E67" s="124"/>
      <c r="F67" s="124"/>
      <c r="G67" s="11"/>
    </row>
    <row r="68" spans="1:7" ht="31" thickBot="1" x14ac:dyDescent="0.4">
      <c r="A68" s="53" t="s">
        <v>88</v>
      </c>
      <c r="B68" s="54" t="s">
        <v>87</v>
      </c>
      <c r="C68" s="55" t="s">
        <v>126</v>
      </c>
      <c r="D68" s="54" t="s">
        <v>77</v>
      </c>
      <c r="E68" s="56" t="s">
        <v>78</v>
      </c>
      <c r="F68" s="57" t="s">
        <v>159</v>
      </c>
    </row>
    <row r="69" spans="1:7" ht="16" thickBot="1" x14ac:dyDescent="0.4">
      <c r="A69" s="51" t="s">
        <v>79</v>
      </c>
      <c r="B69" s="33" t="s">
        <v>80</v>
      </c>
      <c r="C69" s="29">
        <v>2307057.56</v>
      </c>
      <c r="D69" s="29">
        <v>955000</v>
      </c>
      <c r="E69" s="58">
        <v>0</v>
      </c>
      <c r="F69" s="59">
        <f t="shared" ref="F69:F78" si="3">C69+D69-E69</f>
        <v>3262057.56</v>
      </c>
    </row>
    <row r="70" spans="1:7" ht="16" thickBot="1" x14ac:dyDescent="0.4">
      <c r="A70" s="60" t="s">
        <v>81</v>
      </c>
      <c r="B70" s="61" t="s">
        <v>84</v>
      </c>
      <c r="C70" s="62">
        <v>79995</v>
      </c>
      <c r="D70" s="62">
        <v>10000</v>
      </c>
      <c r="E70" s="63">
        <v>89995</v>
      </c>
      <c r="F70" s="64">
        <f t="shared" si="3"/>
        <v>0</v>
      </c>
    </row>
    <row r="71" spans="1:7" ht="15.5" x14ac:dyDescent="0.35">
      <c r="A71" s="71" t="s">
        <v>82</v>
      </c>
      <c r="B71" s="72" t="s">
        <v>85</v>
      </c>
      <c r="C71" s="73">
        <v>845427.18</v>
      </c>
      <c r="D71" s="73">
        <v>3209576.77</v>
      </c>
      <c r="E71" s="74">
        <f>E72+E73+E74</f>
        <v>1176257.6600000001</v>
      </c>
      <c r="F71" s="75">
        <f t="shared" si="3"/>
        <v>2878746.29</v>
      </c>
    </row>
    <row r="72" spans="1:7" ht="15.5" x14ac:dyDescent="0.35">
      <c r="A72" s="80" t="s">
        <v>131</v>
      </c>
      <c r="B72" s="85" t="s">
        <v>133</v>
      </c>
      <c r="C72" s="86"/>
      <c r="D72" s="86"/>
      <c r="E72" s="86">
        <v>300000</v>
      </c>
      <c r="F72" s="87"/>
    </row>
    <row r="73" spans="1:7" ht="15.5" x14ac:dyDescent="0.35">
      <c r="A73" s="80" t="s">
        <v>132</v>
      </c>
      <c r="B73" s="85" t="s">
        <v>136</v>
      </c>
      <c r="C73" s="86"/>
      <c r="D73" s="86"/>
      <c r="E73" s="86">
        <v>235850</v>
      </c>
      <c r="F73" s="87"/>
    </row>
    <row r="74" spans="1:7" ht="15.5" x14ac:dyDescent="0.35">
      <c r="A74" s="80" t="s">
        <v>135</v>
      </c>
      <c r="B74" s="85" t="s">
        <v>134</v>
      </c>
      <c r="C74" s="79"/>
      <c r="D74" s="79"/>
      <c r="E74" s="86">
        <v>640407.66</v>
      </c>
      <c r="F74" s="81"/>
    </row>
    <row r="75" spans="1:7" s="89" customFormat="1" ht="15.5" x14ac:dyDescent="0.35">
      <c r="A75" s="80" t="s">
        <v>160</v>
      </c>
      <c r="B75" s="85" t="s">
        <v>161</v>
      </c>
      <c r="C75" s="79"/>
      <c r="D75" s="79"/>
      <c r="E75" s="86">
        <v>0</v>
      </c>
      <c r="F75" s="81"/>
    </row>
    <row r="76" spans="1:7" s="89" customFormat="1" ht="15.5" x14ac:dyDescent="0.35">
      <c r="A76" s="80" t="s">
        <v>162</v>
      </c>
      <c r="B76" s="85" t="s">
        <v>163</v>
      </c>
      <c r="C76" s="79"/>
      <c r="D76" s="79"/>
      <c r="E76" s="86">
        <v>0</v>
      </c>
      <c r="F76" s="81"/>
    </row>
    <row r="77" spans="1:7" s="89" customFormat="1" ht="15.5" x14ac:dyDescent="0.35">
      <c r="A77" s="80" t="s">
        <v>164</v>
      </c>
      <c r="B77" s="85" t="s">
        <v>144</v>
      </c>
      <c r="C77" s="79"/>
      <c r="D77" s="79"/>
      <c r="E77" s="86">
        <v>0</v>
      </c>
      <c r="F77" s="81"/>
    </row>
    <row r="78" spans="1:7" ht="15.5" x14ac:dyDescent="0.35">
      <c r="A78" s="80" t="s">
        <v>83</v>
      </c>
      <c r="B78" s="78" t="s">
        <v>8</v>
      </c>
      <c r="C78" s="79">
        <v>1000000</v>
      </c>
      <c r="D78" s="79">
        <v>0</v>
      </c>
      <c r="E78" s="79">
        <v>0</v>
      </c>
      <c r="F78" s="81">
        <f t="shared" si="3"/>
        <v>1000000</v>
      </c>
    </row>
    <row r="79" spans="1:7" ht="16" thickBot="1" x14ac:dyDescent="0.4">
      <c r="A79" s="76"/>
      <c r="B79" s="82" t="s">
        <v>86</v>
      </c>
      <c r="C79" s="83">
        <f>SUM(C69:C78)</f>
        <v>4232479.74</v>
      </c>
      <c r="D79" s="83">
        <f>SUM(D69:D78)</f>
        <v>4174576.77</v>
      </c>
      <c r="E79" s="84">
        <f>E69+E70+E71</f>
        <v>1266252.6600000001</v>
      </c>
      <c r="F79" s="77">
        <f>SUM(F69:F78)</f>
        <v>7140803.8499999996</v>
      </c>
    </row>
    <row r="80" spans="1:7" x14ac:dyDescent="0.35">
      <c r="A80" s="34"/>
      <c r="B80" s="34"/>
      <c r="C80" s="34"/>
      <c r="D80" s="34"/>
      <c r="E80" s="34"/>
      <c r="F80" s="34"/>
    </row>
    <row r="81" spans="1:6" ht="16.5" customHeight="1" thickBot="1" x14ac:dyDescent="0.4">
      <c r="A81" s="124" t="s">
        <v>91</v>
      </c>
      <c r="B81" s="124"/>
      <c r="C81" s="124"/>
      <c r="D81" s="124"/>
      <c r="E81" s="124"/>
      <c r="F81" s="124"/>
    </row>
    <row r="82" spans="1:6" ht="31" thickBot="1" x14ac:dyDescent="0.4">
      <c r="A82" s="53" t="s">
        <v>92</v>
      </c>
      <c r="B82" s="54" t="s">
        <v>87</v>
      </c>
      <c r="C82" s="55" t="s">
        <v>126</v>
      </c>
      <c r="D82" s="54" t="s">
        <v>77</v>
      </c>
      <c r="E82" s="56" t="s">
        <v>78</v>
      </c>
      <c r="F82" s="57" t="s">
        <v>159</v>
      </c>
    </row>
    <row r="83" spans="1:6" ht="16" thickBot="1" x14ac:dyDescent="0.4">
      <c r="A83" s="51" t="s">
        <v>93</v>
      </c>
      <c r="B83" s="33" t="s">
        <v>94</v>
      </c>
      <c r="C83" s="31">
        <v>153909.6</v>
      </c>
      <c r="D83" s="31">
        <v>4488269</v>
      </c>
      <c r="E83" s="65">
        <v>4642178.5999999996</v>
      </c>
      <c r="F83" s="66">
        <f>C83+D83-E83</f>
        <v>0</v>
      </c>
    </row>
    <row r="84" spans="1:6" x14ac:dyDescent="0.35">
      <c r="A84" s="34"/>
      <c r="B84" s="34"/>
      <c r="C84" s="34"/>
      <c r="D84" s="34"/>
      <c r="E84" s="34"/>
      <c r="F84" s="34"/>
    </row>
    <row r="85" spans="1:6" x14ac:dyDescent="0.35">
      <c r="A85" s="34"/>
      <c r="B85" s="34"/>
      <c r="C85" s="34"/>
      <c r="D85" s="34"/>
      <c r="E85" s="34"/>
      <c r="F85" s="34"/>
    </row>
    <row r="86" spans="1:6" x14ac:dyDescent="0.35">
      <c r="A86" s="34"/>
      <c r="B86" s="34"/>
      <c r="C86" s="34"/>
      <c r="D86" s="34"/>
      <c r="E86" s="34"/>
      <c r="F86" s="34"/>
    </row>
    <row r="87" spans="1:6" x14ac:dyDescent="0.35">
      <c r="A87" s="34"/>
      <c r="B87" s="34"/>
      <c r="C87" s="34"/>
      <c r="D87" s="34"/>
      <c r="E87" s="34"/>
      <c r="F87" s="34"/>
    </row>
    <row r="88" spans="1:6" x14ac:dyDescent="0.35">
      <c r="A88" s="34"/>
      <c r="B88" s="34"/>
      <c r="C88" s="34"/>
      <c r="D88" s="34"/>
      <c r="E88" s="34"/>
      <c r="F88" s="34"/>
    </row>
    <row r="89" spans="1:6" x14ac:dyDescent="0.35">
      <c r="A89" s="34"/>
      <c r="B89" s="34"/>
      <c r="C89" s="34"/>
      <c r="D89" s="34"/>
      <c r="E89" s="34"/>
      <c r="F89" s="34"/>
    </row>
    <row r="90" spans="1:6" x14ac:dyDescent="0.35">
      <c r="A90" s="34"/>
      <c r="B90" s="34"/>
      <c r="C90" s="34"/>
      <c r="D90" s="34"/>
      <c r="E90" s="34"/>
      <c r="F90" s="34"/>
    </row>
    <row r="91" spans="1:6" x14ac:dyDescent="0.35">
      <c r="A91" s="34"/>
      <c r="B91" s="34"/>
      <c r="C91" s="34"/>
      <c r="D91" s="34"/>
      <c r="E91" s="34"/>
      <c r="F91" s="34"/>
    </row>
    <row r="92" spans="1:6" x14ac:dyDescent="0.35">
      <c r="A92" s="34"/>
      <c r="B92" s="34"/>
      <c r="C92" s="34"/>
      <c r="D92" s="34"/>
      <c r="E92" s="34"/>
      <c r="F92" s="34"/>
    </row>
    <row r="93" spans="1:6" x14ac:dyDescent="0.35">
      <c r="A93" s="34"/>
      <c r="B93" s="34"/>
      <c r="C93" s="34"/>
      <c r="D93" s="34"/>
      <c r="E93" s="34"/>
      <c r="F93" s="34"/>
    </row>
    <row r="94" spans="1:6" x14ac:dyDescent="0.35">
      <c r="A94" s="34"/>
      <c r="B94" s="34"/>
      <c r="C94" s="34"/>
      <c r="D94" s="34"/>
      <c r="E94" s="34"/>
      <c r="F94" s="34"/>
    </row>
    <row r="95" spans="1:6" x14ac:dyDescent="0.35">
      <c r="A95" s="34"/>
      <c r="B95" s="34"/>
      <c r="C95" s="34"/>
      <c r="D95" s="34"/>
      <c r="E95" s="34"/>
      <c r="F95" s="34"/>
    </row>
    <row r="96" spans="1:6" x14ac:dyDescent="0.35">
      <c r="A96" s="34"/>
      <c r="B96" s="34"/>
      <c r="C96" s="34"/>
      <c r="D96" s="34"/>
      <c r="E96" s="34"/>
      <c r="F96" s="34"/>
    </row>
    <row r="97" spans="1:6" x14ac:dyDescent="0.35">
      <c r="A97" s="34"/>
      <c r="B97" s="34"/>
      <c r="C97" s="34"/>
      <c r="D97" s="34"/>
      <c r="E97" s="34"/>
      <c r="F97" s="34"/>
    </row>
    <row r="98" spans="1:6" x14ac:dyDescent="0.35">
      <c r="A98" s="34"/>
      <c r="B98" s="34"/>
      <c r="C98" s="34"/>
      <c r="D98" s="34"/>
      <c r="E98" s="34"/>
      <c r="F98" s="34"/>
    </row>
    <row r="99" spans="1:6" x14ac:dyDescent="0.35">
      <c r="A99" s="34"/>
      <c r="B99" s="34"/>
      <c r="C99" s="34"/>
      <c r="D99" s="34"/>
      <c r="E99" s="34"/>
      <c r="F99" s="34"/>
    </row>
    <row r="100" spans="1:6" x14ac:dyDescent="0.35">
      <c r="A100" s="34"/>
      <c r="B100" s="34"/>
      <c r="C100" s="34"/>
      <c r="D100" s="34"/>
      <c r="E100" s="34"/>
      <c r="F100" s="34"/>
    </row>
    <row r="101" spans="1:6" x14ac:dyDescent="0.35">
      <c r="A101" s="34"/>
      <c r="B101" s="34"/>
      <c r="C101" s="34"/>
      <c r="D101" s="34"/>
      <c r="E101" s="34"/>
      <c r="F101" s="34"/>
    </row>
    <row r="102" spans="1:6" x14ac:dyDescent="0.35">
      <c r="A102" s="34"/>
      <c r="B102" s="34"/>
      <c r="C102" s="34"/>
      <c r="D102" s="34"/>
      <c r="E102" s="34"/>
      <c r="F102" s="34"/>
    </row>
  </sheetData>
  <mergeCells count="2">
    <mergeCell ref="A67:F67"/>
    <mergeCell ref="A81:F81"/>
  </mergeCell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election activeCell="A15" sqref="A15"/>
    </sheetView>
  </sheetViews>
  <sheetFormatPr defaultRowHeight="14.5" x14ac:dyDescent="0.35"/>
  <cols>
    <col min="1" max="1" width="160.26953125" customWidth="1"/>
  </cols>
  <sheetData>
    <row r="1" spans="1:1" ht="17.5" x14ac:dyDescent="0.35">
      <c r="A1" s="14" t="s">
        <v>89</v>
      </c>
    </row>
    <row r="2" spans="1:1" ht="17.5" x14ac:dyDescent="0.35">
      <c r="A2" s="14" t="s">
        <v>90</v>
      </c>
    </row>
    <row r="3" spans="1:1" ht="17.5" x14ac:dyDescent="0.35">
      <c r="A3" s="14" t="s">
        <v>165</v>
      </c>
    </row>
    <row r="4" spans="1:1" ht="18" x14ac:dyDescent="0.4">
      <c r="A4" s="15"/>
    </row>
    <row r="5" spans="1:1" ht="18" x14ac:dyDescent="0.4">
      <c r="A5" s="15"/>
    </row>
    <row r="6" spans="1:1" ht="15.5" x14ac:dyDescent="0.35">
      <c r="A6" s="16" t="s">
        <v>130</v>
      </c>
    </row>
    <row r="7" spans="1:1" ht="15.5" x14ac:dyDescent="0.35">
      <c r="A7" s="16" t="s">
        <v>127</v>
      </c>
    </row>
    <row r="8" spans="1:1" ht="45.65" customHeight="1" x14ac:dyDescent="0.35">
      <c r="A8" s="18" t="s">
        <v>180</v>
      </c>
    </row>
    <row r="9" spans="1:1" ht="48.65" customHeight="1" x14ac:dyDescent="0.35">
      <c r="A9" s="18" t="s">
        <v>181</v>
      </c>
    </row>
    <row r="10" spans="1:1" ht="18.75" customHeight="1" x14ac:dyDescent="0.35">
      <c r="A10" s="18" t="s">
        <v>139</v>
      </c>
    </row>
    <row r="11" spans="1:1" ht="28.5" customHeight="1" x14ac:dyDescent="0.35">
      <c r="A11" s="18" t="s">
        <v>182</v>
      </c>
    </row>
    <row r="12" spans="1:1" ht="25.15" customHeight="1" x14ac:dyDescent="0.35">
      <c r="A12" s="18" t="s">
        <v>184</v>
      </c>
    </row>
    <row r="13" spans="1:1" s="89" customFormat="1" ht="90" customHeight="1" x14ac:dyDescent="0.35">
      <c r="A13" s="18" t="s">
        <v>185</v>
      </c>
    </row>
    <row r="14" spans="1:1" ht="66" customHeight="1" x14ac:dyDescent="0.35">
      <c r="A14" s="18" t="s">
        <v>183</v>
      </c>
    </row>
    <row r="15" spans="1:1" ht="41.25" customHeight="1" x14ac:dyDescent="0.35">
      <c r="A15" s="17" t="s">
        <v>140</v>
      </c>
    </row>
    <row r="16" spans="1:1" ht="15.5" x14ac:dyDescent="0.35">
      <c r="A16" s="18"/>
    </row>
    <row r="17" spans="1:1" ht="15.5" x14ac:dyDescent="0.35">
      <c r="A17" s="18"/>
    </row>
    <row r="18" spans="1:1" ht="15.5" x14ac:dyDescent="0.35">
      <c r="A18" s="16"/>
    </row>
    <row r="19" spans="1:1" ht="15.5" x14ac:dyDescent="0.35">
      <c r="A19" s="16"/>
    </row>
    <row r="20" spans="1:1" ht="15.5" x14ac:dyDescent="0.35">
      <c r="A20" s="16"/>
    </row>
    <row r="21" spans="1:1" ht="15.5" x14ac:dyDescent="0.35">
      <c r="A21" s="16"/>
    </row>
    <row r="22" spans="1:1" ht="15.5" x14ac:dyDescent="0.35">
      <c r="A22" s="16"/>
    </row>
    <row r="23" spans="1:1" ht="21" customHeight="1" x14ac:dyDescent="0.35">
      <c r="A23" s="16"/>
    </row>
    <row r="24" spans="1:1" ht="33" customHeight="1" x14ac:dyDescent="0.35">
      <c r="A24" s="18"/>
    </row>
    <row r="26" spans="1:1" x14ac:dyDescent="0.35">
      <c r="A26" s="13"/>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workbookViewId="0">
      <selection activeCell="C39" sqref="C39"/>
    </sheetView>
  </sheetViews>
  <sheetFormatPr defaultRowHeight="14.5" x14ac:dyDescent="0.35"/>
  <cols>
    <col min="1" max="1" width="7.26953125" bestFit="1" customWidth="1"/>
    <col min="2" max="2" width="70.26953125" customWidth="1"/>
    <col min="3" max="3" width="25" customWidth="1"/>
    <col min="4" max="4" width="36.453125" customWidth="1"/>
  </cols>
  <sheetData>
    <row r="1" spans="1:4" ht="17.5" x14ac:dyDescent="0.35">
      <c r="A1" s="10" t="s">
        <v>166</v>
      </c>
    </row>
    <row r="2" spans="1:4" ht="15" thickBot="1" x14ac:dyDescent="0.4"/>
    <row r="3" spans="1:4" ht="16" thickBot="1" x14ac:dyDescent="0.4">
      <c r="A3" s="4" t="s">
        <v>11</v>
      </c>
      <c r="B3" s="1" t="s">
        <v>20</v>
      </c>
      <c r="C3" s="50" t="s">
        <v>14</v>
      </c>
      <c r="D3" s="27" t="s">
        <v>95</v>
      </c>
    </row>
    <row r="4" spans="1:4" ht="31.5" thickBot="1" x14ac:dyDescent="0.4">
      <c r="A4" s="5" t="s">
        <v>16</v>
      </c>
      <c r="B4" s="3" t="s">
        <v>21</v>
      </c>
      <c r="C4" s="29">
        <f>C5+C6+C7+C8+C9</f>
        <v>2996020</v>
      </c>
      <c r="D4" s="25"/>
    </row>
    <row r="5" spans="1:4" ht="34.15" customHeight="1" thickBot="1" x14ac:dyDescent="0.4">
      <c r="A5" s="6" t="s">
        <v>22</v>
      </c>
      <c r="B5" s="7" t="s">
        <v>23</v>
      </c>
      <c r="C5" s="37">
        <v>505200</v>
      </c>
      <c r="D5" s="121" t="s">
        <v>167</v>
      </c>
    </row>
    <row r="6" spans="1:4" ht="16" thickBot="1" x14ac:dyDescent="0.4">
      <c r="A6" s="6" t="s">
        <v>24</v>
      </c>
      <c r="B6" s="7" t="s">
        <v>25</v>
      </c>
      <c r="C6" s="37">
        <v>395000</v>
      </c>
      <c r="D6" s="25" t="s">
        <v>168</v>
      </c>
    </row>
    <row r="7" spans="1:4" ht="32.5" customHeight="1" thickBot="1" x14ac:dyDescent="0.4">
      <c r="A7" s="6" t="s">
        <v>26</v>
      </c>
      <c r="B7" s="7" t="s">
        <v>27</v>
      </c>
      <c r="C7" s="37">
        <v>358020</v>
      </c>
      <c r="D7" s="121" t="s">
        <v>169</v>
      </c>
    </row>
    <row r="8" spans="1:4" ht="28.15" customHeight="1" thickBot="1" x14ac:dyDescent="0.4">
      <c r="A8" s="6" t="s">
        <v>28</v>
      </c>
      <c r="B8" s="7" t="s">
        <v>29</v>
      </c>
      <c r="C8" s="37">
        <v>1030400</v>
      </c>
      <c r="D8" s="28" t="s">
        <v>170</v>
      </c>
    </row>
    <row r="9" spans="1:4" ht="35.5" customHeight="1" thickBot="1" x14ac:dyDescent="0.4">
      <c r="A9" s="6" t="s">
        <v>104</v>
      </c>
      <c r="B9" s="7" t="s">
        <v>105</v>
      </c>
      <c r="C9" s="37">
        <v>707400</v>
      </c>
      <c r="D9" s="28"/>
    </row>
    <row r="10" spans="1:4" ht="16" thickBot="1" x14ac:dyDescent="0.4">
      <c r="A10" s="5" t="s">
        <v>19</v>
      </c>
      <c r="B10" s="3" t="s">
        <v>30</v>
      </c>
      <c r="C10" s="29">
        <f>C11+C12+C13+C14</f>
        <v>803811.41</v>
      </c>
      <c r="D10" s="25"/>
    </row>
    <row r="11" spans="1:4" ht="16" thickBot="1" x14ac:dyDescent="0.4">
      <c r="A11" s="8" t="s">
        <v>31</v>
      </c>
      <c r="B11" s="7" t="s">
        <v>32</v>
      </c>
      <c r="C11" s="37">
        <v>108000</v>
      </c>
      <c r="D11" s="25" t="s">
        <v>171</v>
      </c>
    </row>
    <row r="12" spans="1:4" ht="16" thickBot="1" x14ac:dyDescent="0.4">
      <c r="A12" s="8" t="s">
        <v>33</v>
      </c>
      <c r="B12" s="7" t="s">
        <v>34</v>
      </c>
      <c r="C12" s="37">
        <v>540000</v>
      </c>
      <c r="D12" s="25" t="s">
        <v>172</v>
      </c>
    </row>
    <row r="13" spans="1:4" ht="16" thickBot="1" x14ac:dyDescent="0.4">
      <c r="A13" s="8" t="s">
        <v>35</v>
      </c>
      <c r="B13" s="7" t="s">
        <v>36</v>
      </c>
      <c r="C13" s="37">
        <v>60000</v>
      </c>
      <c r="D13" s="25" t="s">
        <v>173</v>
      </c>
    </row>
    <row r="14" spans="1:4" ht="72.650000000000006" customHeight="1" thickBot="1" x14ac:dyDescent="0.4">
      <c r="A14" s="22" t="s">
        <v>37</v>
      </c>
      <c r="B14" s="7" t="s">
        <v>38</v>
      </c>
      <c r="C14" s="37">
        <v>95811.41</v>
      </c>
      <c r="D14" s="28" t="s">
        <v>174</v>
      </c>
    </row>
    <row r="15" spans="1:4" ht="16" thickBot="1" x14ac:dyDescent="0.4">
      <c r="A15" s="21" t="s">
        <v>39</v>
      </c>
      <c r="B15" s="20" t="s">
        <v>106</v>
      </c>
      <c r="C15" s="29">
        <f>C16+C17+C18+C19+C20</f>
        <v>875572.22</v>
      </c>
      <c r="D15" s="25"/>
    </row>
    <row r="16" spans="1:4" ht="16" thickBot="1" x14ac:dyDescent="0.4">
      <c r="A16" s="23" t="s">
        <v>107</v>
      </c>
      <c r="B16" s="24" t="s">
        <v>112</v>
      </c>
      <c r="C16" s="37">
        <v>218434.6</v>
      </c>
      <c r="D16" s="25" t="s">
        <v>128</v>
      </c>
    </row>
    <row r="17" spans="1:4" ht="16" thickBot="1" x14ac:dyDescent="0.4">
      <c r="A17" s="23" t="s">
        <v>108</v>
      </c>
      <c r="B17" s="24" t="s">
        <v>113</v>
      </c>
      <c r="C17" s="37">
        <v>173336.52</v>
      </c>
      <c r="D17" s="25" t="s">
        <v>128</v>
      </c>
    </row>
    <row r="18" spans="1:4" ht="16" thickBot="1" x14ac:dyDescent="0.4">
      <c r="A18" s="23" t="s">
        <v>109</v>
      </c>
      <c r="B18" s="24" t="s">
        <v>114</v>
      </c>
      <c r="C18" s="37">
        <v>119162.92</v>
      </c>
      <c r="D18" s="25" t="s">
        <v>128</v>
      </c>
    </row>
    <row r="19" spans="1:4" ht="16" thickBot="1" x14ac:dyDescent="0.4">
      <c r="A19" s="23" t="s">
        <v>110</v>
      </c>
      <c r="B19" s="24" t="s">
        <v>115</v>
      </c>
      <c r="C19" s="37">
        <v>84589.1</v>
      </c>
      <c r="D19" s="25" t="s">
        <v>129</v>
      </c>
    </row>
    <row r="20" spans="1:4" ht="16" thickBot="1" x14ac:dyDescent="0.4">
      <c r="A20" s="23" t="s">
        <v>111</v>
      </c>
      <c r="B20" s="24" t="s">
        <v>116</v>
      </c>
      <c r="C20" s="37">
        <v>280049.08</v>
      </c>
      <c r="D20" s="25"/>
    </row>
    <row r="21" spans="1:4" ht="16" thickBot="1" x14ac:dyDescent="0.4">
      <c r="A21" s="19" t="s">
        <v>41</v>
      </c>
      <c r="B21" s="3" t="s">
        <v>40</v>
      </c>
      <c r="C21" s="29">
        <v>645400</v>
      </c>
      <c r="D21" s="25" t="s">
        <v>175</v>
      </c>
    </row>
    <row r="22" spans="1:4" ht="16" thickBot="1" x14ac:dyDescent="0.4">
      <c r="A22" s="2" t="s">
        <v>44</v>
      </c>
      <c r="B22" s="3" t="s">
        <v>42</v>
      </c>
      <c r="C22" s="29">
        <f>C23+C24</f>
        <v>136551</v>
      </c>
      <c r="D22" s="25"/>
    </row>
    <row r="23" spans="1:4" ht="16" thickBot="1" x14ac:dyDescent="0.4">
      <c r="A23" s="8" t="s">
        <v>46</v>
      </c>
      <c r="B23" s="7" t="s">
        <v>43</v>
      </c>
      <c r="C23" s="37">
        <v>64350</v>
      </c>
      <c r="D23" s="25"/>
    </row>
    <row r="24" spans="1:4" ht="16" thickBot="1" x14ac:dyDescent="0.4">
      <c r="A24" s="8" t="s">
        <v>48</v>
      </c>
      <c r="B24" s="7" t="s">
        <v>117</v>
      </c>
      <c r="C24" s="37">
        <v>72201</v>
      </c>
      <c r="D24" s="88">
        <v>0.06</v>
      </c>
    </row>
    <row r="25" spans="1:4" ht="16" thickBot="1" x14ac:dyDescent="0.4">
      <c r="A25" s="2" t="s">
        <v>53</v>
      </c>
      <c r="B25" s="3" t="s">
        <v>45</v>
      </c>
      <c r="C25" s="46">
        <f>C26+C27+C28+C29+C30</f>
        <v>168526.48</v>
      </c>
      <c r="D25" s="25"/>
    </row>
    <row r="26" spans="1:4" ht="16" thickBot="1" x14ac:dyDescent="0.4">
      <c r="A26" s="8" t="s">
        <v>118</v>
      </c>
      <c r="B26" s="7" t="s">
        <v>47</v>
      </c>
      <c r="C26" s="37">
        <v>46999.66</v>
      </c>
      <c r="D26" s="25"/>
    </row>
    <row r="27" spans="1:4" ht="16" thickBot="1" x14ac:dyDescent="0.4">
      <c r="A27" s="8" t="s">
        <v>119</v>
      </c>
      <c r="B27" s="7" t="s">
        <v>49</v>
      </c>
      <c r="C27" s="37">
        <v>50000.06</v>
      </c>
      <c r="D27" s="25"/>
    </row>
    <row r="28" spans="1:4" ht="16" thickBot="1" x14ac:dyDescent="0.4">
      <c r="A28" s="8" t="s">
        <v>120</v>
      </c>
      <c r="B28" s="7" t="s">
        <v>50</v>
      </c>
      <c r="C28" s="37">
        <v>23169.88</v>
      </c>
      <c r="D28" s="25"/>
    </row>
    <row r="29" spans="1:4" ht="16" thickBot="1" x14ac:dyDescent="0.4">
      <c r="A29" s="8" t="s">
        <v>121</v>
      </c>
      <c r="B29" s="7" t="s">
        <v>51</v>
      </c>
      <c r="C29" s="37">
        <v>33922.81</v>
      </c>
      <c r="D29" s="25"/>
    </row>
    <row r="30" spans="1:4" ht="16" thickBot="1" x14ac:dyDescent="0.4">
      <c r="A30" s="8" t="s">
        <v>122</v>
      </c>
      <c r="B30" s="7" t="s">
        <v>52</v>
      </c>
      <c r="C30" s="37">
        <v>14434.07</v>
      </c>
      <c r="D30" s="25" t="s">
        <v>137</v>
      </c>
    </row>
    <row r="31" spans="1:4" ht="16" thickBot="1" x14ac:dyDescent="0.4">
      <c r="A31" s="2" t="s">
        <v>55</v>
      </c>
      <c r="B31" s="3" t="s">
        <v>54</v>
      </c>
      <c r="C31" s="29">
        <v>48342.2</v>
      </c>
      <c r="D31" s="25"/>
    </row>
    <row r="32" spans="1:4" ht="16" thickBot="1" x14ac:dyDescent="0.4">
      <c r="A32" s="2" t="s">
        <v>59</v>
      </c>
      <c r="B32" s="3" t="s">
        <v>56</v>
      </c>
      <c r="C32" s="29">
        <f>C33+C34</f>
        <v>21600</v>
      </c>
      <c r="D32" s="25"/>
    </row>
    <row r="33" spans="1:4" ht="16" thickBot="1" x14ac:dyDescent="0.4">
      <c r="A33" s="8" t="s">
        <v>123</v>
      </c>
      <c r="B33" s="7" t="s">
        <v>57</v>
      </c>
      <c r="C33" s="37">
        <v>12800</v>
      </c>
      <c r="D33" s="25"/>
    </row>
    <row r="34" spans="1:4" ht="16" thickBot="1" x14ac:dyDescent="0.4">
      <c r="A34" s="8" t="s">
        <v>124</v>
      </c>
      <c r="B34" s="7" t="s">
        <v>58</v>
      </c>
      <c r="C34" s="37">
        <v>8800</v>
      </c>
      <c r="D34" s="25"/>
    </row>
    <row r="35" spans="1:4" ht="16" thickBot="1" x14ac:dyDescent="0.4">
      <c r="A35" s="2" t="s">
        <v>61</v>
      </c>
      <c r="B35" s="3" t="s">
        <v>60</v>
      </c>
      <c r="C35" s="29">
        <v>92085.4</v>
      </c>
      <c r="D35" s="25"/>
    </row>
    <row r="36" spans="1:4" ht="16" thickBot="1" x14ac:dyDescent="0.4">
      <c r="A36" s="2" t="s">
        <v>63</v>
      </c>
      <c r="B36" s="3" t="s">
        <v>62</v>
      </c>
      <c r="C36" s="29">
        <v>239674.49</v>
      </c>
      <c r="D36" s="25" t="s">
        <v>138</v>
      </c>
    </row>
    <row r="37" spans="1:4" ht="104.5" customHeight="1" thickBot="1" x14ac:dyDescent="0.4">
      <c r="A37" s="2" t="s">
        <v>65</v>
      </c>
      <c r="B37" s="3" t="s">
        <v>64</v>
      </c>
      <c r="C37" s="29">
        <v>1224479.6000000001</v>
      </c>
      <c r="D37" s="28" t="s">
        <v>176</v>
      </c>
    </row>
    <row r="38" spans="1:4" ht="16" thickBot="1" x14ac:dyDescent="0.4">
      <c r="A38" s="2" t="s">
        <v>67</v>
      </c>
      <c r="B38" s="3" t="s">
        <v>66</v>
      </c>
      <c r="C38" s="29">
        <v>334500</v>
      </c>
      <c r="D38" s="25" t="s">
        <v>177</v>
      </c>
    </row>
    <row r="39" spans="1:4" ht="58.5" thickBot="1" x14ac:dyDescent="0.4">
      <c r="A39" s="2" t="s">
        <v>69</v>
      </c>
      <c r="B39" s="3" t="s">
        <v>68</v>
      </c>
      <c r="C39" s="29">
        <v>94240.15</v>
      </c>
      <c r="D39" s="28" t="s">
        <v>178</v>
      </c>
    </row>
    <row r="40" spans="1:4" ht="145.5" thickBot="1" x14ac:dyDescent="0.4">
      <c r="A40" s="2" t="s">
        <v>71</v>
      </c>
      <c r="B40" s="3" t="s">
        <v>70</v>
      </c>
      <c r="C40" s="29">
        <v>234336.41</v>
      </c>
      <c r="D40" s="28" t="s">
        <v>179</v>
      </c>
    </row>
    <row r="41" spans="1:4" ht="16" thickBot="1" x14ac:dyDescent="0.4">
      <c r="A41" s="2" t="s">
        <v>96</v>
      </c>
      <c r="B41" s="3" t="s">
        <v>72</v>
      </c>
      <c r="C41" s="29">
        <f>C42</f>
        <v>815875.01</v>
      </c>
      <c r="D41" s="25"/>
    </row>
    <row r="42" spans="1:4" ht="16" thickBot="1" x14ac:dyDescent="0.4">
      <c r="A42" s="2" t="s">
        <v>125</v>
      </c>
      <c r="B42" s="7" t="s">
        <v>73</v>
      </c>
      <c r="C42" s="37">
        <v>815875.01</v>
      </c>
      <c r="D42" s="25"/>
    </row>
    <row r="43" spans="1:4" ht="16" thickBot="1" x14ac:dyDescent="0.4">
      <c r="A43" s="2"/>
      <c r="B43" s="9" t="s">
        <v>10</v>
      </c>
      <c r="C43" s="31">
        <f>C4+C10+C15+C21+C22+C25+C31+C32+C35+C36+C37+C38+C39+C40+C41</f>
        <v>8731014.370000001</v>
      </c>
      <c r="D43" s="26"/>
    </row>
  </sheetData>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workbookViewId="0">
      <selection activeCell="G2" sqref="G2"/>
    </sheetView>
  </sheetViews>
  <sheetFormatPr defaultRowHeight="14.5" x14ac:dyDescent="0.35"/>
  <cols>
    <col min="1" max="1" width="14.1796875" customWidth="1"/>
    <col min="3" max="3" width="26.81640625" customWidth="1"/>
    <col min="4" max="4" width="20.7265625" customWidth="1"/>
    <col min="5" max="5" width="20.453125" style="89" customWidth="1"/>
    <col min="6" max="6" width="25.453125" customWidth="1"/>
  </cols>
  <sheetData>
    <row r="1" spans="1:6" ht="69.650000000000006" customHeight="1" thickBot="1" x14ac:dyDescent="0.4">
      <c r="A1" s="131" t="s">
        <v>155</v>
      </c>
      <c r="B1" s="131"/>
      <c r="C1" s="131"/>
      <c r="D1" s="131"/>
      <c r="E1" s="94"/>
    </row>
    <row r="2" spans="1:6" s="89" customFormat="1" ht="35.5" customHeight="1" thickBot="1" x14ac:dyDescent="0.45">
      <c r="A2" s="107"/>
      <c r="B2" s="108"/>
      <c r="C2" s="108"/>
      <c r="D2" s="110" t="s">
        <v>152</v>
      </c>
      <c r="E2" s="109" t="s">
        <v>153</v>
      </c>
      <c r="F2" s="111" t="s">
        <v>154</v>
      </c>
    </row>
    <row r="3" spans="1:6" ht="15.5" thickBot="1" x14ac:dyDescent="0.4">
      <c r="A3" s="101" t="s">
        <v>0</v>
      </c>
      <c r="B3" s="135" t="s">
        <v>149</v>
      </c>
      <c r="C3" s="136"/>
      <c r="D3" s="98">
        <v>845428</v>
      </c>
      <c r="E3" s="103">
        <v>845427.18</v>
      </c>
      <c r="F3" s="103">
        <f>E3-D3</f>
        <v>-0.81999999994877726</v>
      </c>
    </row>
    <row r="4" spans="1:6" s="89" customFormat="1" ht="15.5" thickBot="1" x14ac:dyDescent="0.4">
      <c r="A4" s="101" t="s">
        <v>5</v>
      </c>
      <c r="B4" s="134" t="s">
        <v>150</v>
      </c>
      <c r="C4" s="133"/>
      <c r="D4" s="97">
        <f>D5+D6</f>
        <v>3231541.76</v>
      </c>
      <c r="E4" s="105">
        <f>E5+E6</f>
        <v>3209576.7699999996</v>
      </c>
      <c r="F4" s="105">
        <f>E4-D4</f>
        <v>-21964.990000000224</v>
      </c>
    </row>
    <row r="5" spans="1:6" ht="16" thickBot="1" x14ac:dyDescent="0.4">
      <c r="A5" s="90" t="s">
        <v>7</v>
      </c>
      <c r="B5" s="139" t="s">
        <v>148</v>
      </c>
      <c r="C5" s="128"/>
      <c r="D5" s="99">
        <v>2387701.7599999998</v>
      </c>
      <c r="E5" s="104">
        <v>2387701.7599999998</v>
      </c>
      <c r="F5" s="104">
        <f>E5-D5</f>
        <v>0</v>
      </c>
    </row>
    <row r="6" spans="1:6" ht="16" thickBot="1" x14ac:dyDescent="0.4">
      <c r="A6" s="90" t="s">
        <v>141</v>
      </c>
      <c r="B6" s="137" t="s">
        <v>147</v>
      </c>
      <c r="C6" s="138"/>
      <c r="D6" s="96">
        <v>843840</v>
      </c>
      <c r="E6" s="102">
        <v>821875.01</v>
      </c>
      <c r="F6" s="102">
        <f>E6-D6</f>
        <v>-21964.989999999991</v>
      </c>
    </row>
    <row r="7" spans="1:6" ht="15.5" thickBot="1" x14ac:dyDescent="0.4">
      <c r="A7" s="101" t="s">
        <v>11</v>
      </c>
      <c r="B7" s="132" t="s">
        <v>151</v>
      </c>
      <c r="C7" s="133"/>
      <c r="D7" s="97">
        <f>D8+D9+D10+D11+D12+D13</f>
        <v>4076969.76</v>
      </c>
      <c r="E7" s="105">
        <f>E8+E9+E10+E11+E12+E13</f>
        <v>1176257.6600000001</v>
      </c>
      <c r="F7" s="105">
        <f>F8+F9+F10+F11+F12+F13</f>
        <v>-2900712.1</v>
      </c>
    </row>
    <row r="8" spans="1:6" ht="16.149999999999999" customHeight="1" thickBot="1" x14ac:dyDescent="0.4">
      <c r="A8" s="91" t="s">
        <v>16</v>
      </c>
      <c r="B8" s="127" t="s">
        <v>142</v>
      </c>
      <c r="C8" s="128"/>
      <c r="D8" s="95">
        <v>300000</v>
      </c>
      <c r="E8" s="102">
        <v>300000</v>
      </c>
      <c r="F8" s="102">
        <f t="shared" ref="F8:F13" si="0">E8-D8</f>
        <v>0</v>
      </c>
    </row>
    <row r="9" spans="1:6" ht="16.149999999999999" customHeight="1" thickBot="1" x14ac:dyDescent="0.4">
      <c r="A9" s="92" t="s">
        <v>19</v>
      </c>
      <c r="B9" s="125" t="s">
        <v>143</v>
      </c>
      <c r="C9" s="126"/>
      <c r="D9" s="95">
        <v>1500000</v>
      </c>
      <c r="E9" s="102">
        <v>0</v>
      </c>
      <c r="F9" s="122">
        <f t="shared" si="0"/>
        <v>-1500000</v>
      </c>
    </row>
    <row r="10" spans="1:6" ht="16" thickBot="1" x14ac:dyDescent="0.4">
      <c r="A10" s="92" t="s">
        <v>39</v>
      </c>
      <c r="B10" s="125" t="s">
        <v>136</v>
      </c>
      <c r="C10" s="126"/>
      <c r="D10" s="95">
        <v>300000</v>
      </c>
      <c r="E10" s="102">
        <v>235850</v>
      </c>
      <c r="F10" s="122">
        <f t="shared" si="0"/>
        <v>-64150</v>
      </c>
    </row>
    <row r="11" spans="1:6" ht="16" thickBot="1" x14ac:dyDescent="0.4">
      <c r="A11" s="92" t="s">
        <v>41</v>
      </c>
      <c r="B11" s="125" t="s">
        <v>144</v>
      </c>
      <c r="C11" s="126"/>
      <c r="D11" s="95">
        <v>700000</v>
      </c>
      <c r="E11" s="102">
        <v>0</v>
      </c>
      <c r="F11" s="122">
        <f t="shared" si="0"/>
        <v>-700000</v>
      </c>
    </row>
    <row r="12" spans="1:6" ht="16" thickBot="1" x14ac:dyDescent="0.4">
      <c r="A12" s="92" t="s">
        <v>44</v>
      </c>
      <c r="B12" s="125" t="s">
        <v>145</v>
      </c>
      <c r="C12" s="126"/>
      <c r="D12" s="95">
        <v>500000</v>
      </c>
      <c r="E12" s="102">
        <v>0</v>
      </c>
      <c r="F12" s="122">
        <f t="shared" si="0"/>
        <v>-500000</v>
      </c>
    </row>
    <row r="13" spans="1:6" ht="16" thickBot="1" x14ac:dyDescent="0.4">
      <c r="A13" s="92" t="s">
        <v>53</v>
      </c>
      <c r="B13" s="125" t="s">
        <v>146</v>
      </c>
      <c r="C13" s="126"/>
      <c r="D13" s="95">
        <v>776969.76</v>
      </c>
      <c r="E13" s="102">
        <v>640407.66</v>
      </c>
      <c r="F13" s="122">
        <f t="shared" si="0"/>
        <v>-136562.09999999998</v>
      </c>
    </row>
    <row r="14" spans="1:6" ht="16" thickBot="1" x14ac:dyDescent="0.4">
      <c r="A14" s="93"/>
      <c r="B14" s="129" t="s">
        <v>156</v>
      </c>
      <c r="C14" s="130"/>
      <c r="D14" s="100">
        <f>D3+D4-D7</f>
        <v>0</v>
      </c>
      <c r="E14" s="106">
        <f>E3+E4-E7</f>
        <v>2878746.2899999996</v>
      </c>
      <c r="F14" s="123">
        <f>F3+F4-F7</f>
        <v>2878746.29</v>
      </c>
    </row>
  </sheetData>
  <mergeCells count="13">
    <mergeCell ref="A1:D1"/>
    <mergeCell ref="B7:C7"/>
    <mergeCell ref="B4:C4"/>
    <mergeCell ref="B3:C3"/>
    <mergeCell ref="B6:C6"/>
    <mergeCell ref="B5:C5"/>
    <mergeCell ref="B9:C9"/>
    <mergeCell ref="B8:C8"/>
    <mergeCell ref="B12:C12"/>
    <mergeCell ref="B13:C13"/>
    <mergeCell ref="B14:C14"/>
    <mergeCell ref="B10:C10"/>
    <mergeCell ref="B11:C11"/>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Отчет</vt:lpstr>
      <vt:lpstr>Пояснительная</vt:lpstr>
      <vt:lpstr>Расшифровка</vt:lpstr>
      <vt:lpstr>Фонд развития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Игорь</cp:lastModifiedBy>
  <cp:lastPrinted>2019-02-12T07:07:10Z</cp:lastPrinted>
  <dcterms:created xsi:type="dcterms:W3CDTF">2017-07-06T15:55:06Z</dcterms:created>
  <dcterms:modified xsi:type="dcterms:W3CDTF">2019-05-14T17:09:38Z</dcterms:modified>
</cp:coreProperties>
</file>